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7\экономисты2\СТАТИСТИКА\ЕИАС_ВЕБ+Мониторинг_АРМ\"/>
    </mc:Choice>
  </mc:AlternateContent>
  <xr:revisionPtr revIDLastSave="0" documentId="8_{F14A254A-4907-4A1F-8B5D-8B67BC0053AC}" xr6:coauthVersionLast="47" xr6:coauthVersionMax="47" xr10:uidLastSave="{00000000-0000-0000-0000-000000000000}"/>
  <bookViews>
    <workbookView xWindow="-108" yWindow="-108" windowWidth="23256" windowHeight="12576"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L99" i="63"/>
  <c r="K99" i="63"/>
  <c r="N99" i="63" s="1"/>
  <c r="J99" i="63"/>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K71" i="63"/>
  <c r="N71" i="63" s="1"/>
  <c r="J71" i="63"/>
  <c r="I71" i="63"/>
  <c r="L71" i="63" s="1"/>
  <c r="K70" i="63"/>
  <c r="N70" i="63" s="1"/>
  <c r="J70" i="63"/>
  <c r="M70" i="63" s="1"/>
  <c r="I70" i="63"/>
  <c r="L70" i="63" s="1"/>
  <c r="M69" i="63"/>
  <c r="L69" i="63"/>
  <c r="K69" i="63"/>
  <c r="N69" i="63" s="1"/>
  <c r="J69" i="63"/>
  <c r="I69" i="63"/>
  <c r="N68" i="63"/>
  <c r="K68" i="63"/>
  <c r="J68" i="63"/>
  <c r="M68" i="63" s="1"/>
  <c r="I68" i="63"/>
  <c r="L68" i="63" s="1"/>
  <c r="M67" i="63"/>
  <c r="K67" i="63"/>
  <c r="N67" i="63" s="1"/>
  <c r="J67" i="63"/>
  <c r="I67" i="63"/>
  <c r="L67" i="63" s="1"/>
  <c r="K66" i="63"/>
  <c r="N66" i="63" s="1"/>
  <c r="J66" i="63"/>
  <c r="M66" i="63" s="1"/>
  <c r="I66" i="63"/>
  <c r="L66" i="63" s="1"/>
  <c r="M65" i="63"/>
  <c r="L65" i="63"/>
  <c r="K65" i="63"/>
  <c r="N65" i="63" s="1"/>
  <c r="J65" i="63"/>
  <c r="I65" i="63"/>
  <c r="N64" i="63"/>
  <c r="K64" i="63"/>
  <c r="J64" i="63"/>
  <c r="M64" i="63" s="1"/>
  <c r="I64" i="63"/>
  <c r="L64" i="63" s="1"/>
  <c r="M63" i="63"/>
  <c r="K63" i="63"/>
  <c r="N63" i="63" s="1"/>
  <c r="J63" i="63"/>
  <c r="I63" i="63"/>
  <c r="L63" i="63" s="1"/>
  <c r="K62" i="63"/>
  <c r="N62" i="63" s="1"/>
  <c r="J62" i="63"/>
  <c r="M62" i="63" s="1"/>
  <c r="I62" i="63"/>
  <c r="L62" i="63" s="1"/>
  <c r="M61" i="63"/>
  <c r="L61" i="63"/>
  <c r="K61" i="63"/>
  <c r="N61" i="63" s="1"/>
  <c r="J61" i="63"/>
  <c r="I61" i="63"/>
  <c r="N60" i="63"/>
  <c r="K60" i="63"/>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M56" i="63"/>
  <c r="K56" i="63"/>
  <c r="J56" i="63"/>
  <c r="I56" i="63"/>
  <c r="L56" i="63" s="1"/>
  <c r="T55" i="63"/>
  <c r="M55" i="63"/>
  <c r="K55" i="63"/>
  <c r="N55" i="63" s="1"/>
  <c r="J55" i="63"/>
  <c r="I55" i="63"/>
  <c r="L55" i="63" s="1"/>
  <c r="K54" i="63"/>
  <c r="N54" i="63" s="1"/>
  <c r="J54" i="63"/>
  <c r="M54" i="63" s="1"/>
  <c r="I54" i="63"/>
  <c r="L54" i="63" s="1"/>
  <c r="M53" i="63"/>
  <c r="L53" i="63"/>
  <c r="K53" i="63"/>
  <c r="N53" i="63" s="1"/>
  <c r="J53" i="63"/>
  <c r="I53" i="63"/>
  <c r="N52" i="63"/>
  <c r="K52" i="63"/>
  <c r="J52" i="63"/>
  <c r="M52" i="63" s="1"/>
  <c r="I52" i="63"/>
  <c r="L52" i="63" s="1"/>
  <c r="M51" i="63"/>
  <c r="K51" i="63"/>
  <c r="N51" i="63" s="1"/>
  <c r="J51" i="63"/>
  <c r="I51" i="63"/>
  <c r="L51" i="63" s="1"/>
  <c r="K50" i="63"/>
  <c r="N50" i="63" s="1"/>
  <c r="J50" i="63"/>
  <c r="M50" i="63" s="1"/>
  <c r="I50" i="63"/>
  <c r="L50" i="63" s="1"/>
  <c r="M49" i="63"/>
  <c r="L49" i="63"/>
  <c r="K49" i="63"/>
  <c r="N49" i="63" s="1"/>
  <c r="J49" i="63"/>
  <c r="I49" i="63"/>
  <c r="N48" i="63"/>
  <c r="K48" i="63"/>
  <c r="J48" i="63"/>
  <c r="M48" i="63" s="1"/>
  <c r="I48" i="63"/>
  <c r="L48" i="63" s="1"/>
  <c r="M47" i="63"/>
  <c r="K47" i="63"/>
  <c r="N47" i="63" s="1"/>
  <c r="J47" i="63"/>
  <c r="I47" i="63"/>
  <c r="L47" i="63" s="1"/>
  <c r="T46" i="63"/>
  <c r="L46" i="63"/>
  <c r="K46" i="63"/>
  <c r="N46" i="63" s="1"/>
  <c r="J46" i="63"/>
  <c r="M46" i="63" s="1"/>
  <c r="I46" i="63"/>
  <c r="N45" i="63"/>
  <c r="M45" i="63"/>
  <c r="K45" i="63"/>
  <c r="J45" i="63"/>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N35" i="63"/>
  <c r="K35" i="63"/>
  <c r="J35" i="63"/>
  <c r="M35" i="63" s="1"/>
  <c r="I35" i="63"/>
  <c r="L35" i="63" s="1"/>
  <c r="M34" i="63"/>
  <c r="K34" i="63"/>
  <c r="N34" i="63" s="1"/>
  <c r="J34" i="63"/>
  <c r="I34" i="63"/>
  <c r="L34" i="63" s="1"/>
  <c r="T33" i="63"/>
  <c r="L33" i="63"/>
  <c r="K33" i="63"/>
  <c r="N33" i="63" s="1"/>
  <c r="J33" i="63"/>
  <c r="M33" i="63" s="1"/>
  <c r="I33" i="63"/>
  <c r="T32" i="63"/>
  <c r="K32" i="63"/>
  <c r="N32" i="63" s="1"/>
  <c r="J32" i="63"/>
  <c r="M32" i="63" s="1"/>
  <c r="I32" i="63"/>
  <c r="L32" i="63" s="1"/>
  <c r="M31" i="63"/>
  <c r="L31" i="63"/>
  <c r="K31" i="63"/>
  <c r="N31" i="63" s="1"/>
  <c r="J31" i="63"/>
  <c r="I31" i="63"/>
  <c r="N30" i="63"/>
  <c r="K30" i="63"/>
  <c r="J30" i="63"/>
  <c r="M30" i="63" s="1"/>
  <c r="I30" i="63"/>
  <c r="L30" i="63" s="1"/>
  <c r="T29" i="63"/>
  <c r="N29" i="63"/>
  <c r="M29" i="63"/>
  <c r="K29" i="63"/>
  <c r="J29" i="63"/>
  <c r="I29" i="63"/>
  <c r="L29" i="63" s="1"/>
  <c r="L28" i="63"/>
  <c r="K28" i="63"/>
  <c r="N28" i="63" s="1"/>
  <c r="J28" i="63"/>
  <c r="M28" i="63" s="1"/>
  <c r="I28" i="63"/>
  <c r="N27" i="63"/>
  <c r="L27" i="63"/>
  <c r="K27" i="63"/>
  <c r="J27" i="63"/>
  <c r="M27" i="63" s="1"/>
  <c r="I27" i="63"/>
  <c r="T26" i="63"/>
  <c r="M26" i="63"/>
  <c r="L26" i="63"/>
  <c r="K26" i="63"/>
  <c r="N26" i="63" s="1"/>
  <c r="J26" i="63"/>
  <c r="I26" i="63"/>
  <c r="M25" i="63"/>
  <c r="K25" i="63"/>
  <c r="N25" i="63" s="1"/>
  <c r="J25" i="63"/>
  <c r="I25" i="63"/>
  <c r="L25" i="63" s="1"/>
  <c r="M24" i="63"/>
  <c r="L24" i="63"/>
  <c r="K24" i="63"/>
  <c r="N24" i="63" s="1"/>
  <c r="J24" i="63"/>
  <c r="I24" i="63"/>
  <c r="N23" i="63"/>
  <c r="K23" i="63"/>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M10" i="55"/>
  <c r="L10" i="55"/>
  <c r="K8" i="55"/>
  <c r="R2" i="55"/>
  <c r="P2" i="55" a="1"/>
  <c r="P2" i="55" s="1"/>
  <c r="M2" i="55"/>
  <c r="P10" i="54" a="1"/>
  <c r="P10" i="54"/>
  <c r="M10" i="54"/>
  <c r="L10" i="54"/>
  <c r="R10" i="54" s="1"/>
  <c r="K8" i="54"/>
  <c r="J8" i="54"/>
  <c r="G8" i="54"/>
  <c r="F8" i="54"/>
  <c r="R2" i="54"/>
  <c r="P2" i="54" a="1"/>
  <c r="P2" i="54" s="1"/>
  <c r="M2" i="54"/>
  <c r="N9" i="53" a="1"/>
  <c r="N9" i="53"/>
  <c r="J9" i="53"/>
  <c r="P9" i="53" s="1"/>
  <c r="E5" i="53"/>
  <c r="P2" i="53"/>
  <c r="N2" i="53" a="1"/>
  <c r="N2" i="53"/>
  <c r="G24" i="52"/>
  <c r="E24" i="52"/>
  <c r="G12" i="52"/>
  <c r="F12" i="52"/>
  <c r="F10" i="54"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I47" i="51"/>
  <c r="I45" i="51" s="1"/>
  <c r="H47" i="51"/>
  <c r="G47" i="51"/>
  <c r="I46" i="51"/>
  <c r="K45" i="51"/>
  <c r="G44" i="51"/>
  <c r="H52" i="51" s="1"/>
  <c r="G36" i="51"/>
  <c r="F36" i="51"/>
  <c r="J52" i="51" s="1"/>
  <c r="F32" i="51"/>
  <c r="E32" i="51"/>
  <c r="F29" i="51"/>
  <c r="E29" i="51"/>
  <c r="L5" i="51"/>
  <c r="L4" i="51"/>
  <c r="L3" i="51"/>
  <c r="I14" i="50"/>
  <c r="G14" i="50"/>
  <c r="G11" i="50"/>
  <c r="G10" i="50"/>
  <c r="G9" i="50"/>
  <c r="D6" i="50"/>
  <c r="E13" i="49"/>
  <c r="H12" i="49"/>
  <c r="E12" i="49"/>
  <c r="D6" i="49"/>
  <c r="M270" i="48"/>
  <c r="F269" i="48"/>
  <c r="F208" i="48"/>
  <c r="F147" i="48"/>
  <c r="F84"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G41" i="30"/>
  <c r="AD41" i="30"/>
  <c r="AF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Z42" i="16"/>
  <c r="AA42" i="16" s="1"/>
  <c r="AC42" i="16" s="1"/>
  <c r="AD42" i="16" s="1"/>
  <c r="X42" i="16"/>
  <c r="Y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I42" i="15"/>
  <c r="AK42" i="15" s="1"/>
  <c r="AL42" i="15" s="1"/>
  <c r="AM42" i="15" s="1"/>
  <c r="AG42" i="15"/>
  <c r="AH42" i="15" s="1"/>
  <c r="AF42" i="15"/>
  <c r="AA42" i="15"/>
  <c r="AC42" i="15" s="1"/>
  <c r="AD42" i="15" s="1"/>
  <c r="Y42" i="15"/>
  <c r="Z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c r="J13" i="3"/>
  <c r="E13" i="3"/>
  <c r="E12" i="3"/>
  <c r="G12" i="3" s="1"/>
  <c r="E4" i="3"/>
  <c r="E59" i="2"/>
  <c r="E49" i="2"/>
  <c r="E41" i="2"/>
  <c r="E31" i="2"/>
  <c r="E27" i="2"/>
  <c r="E26" i="2"/>
  <c r="F25" i="2"/>
  <c r="E22" i="2"/>
  <c r="E21" i="2"/>
  <c r="F20" i="2"/>
  <c r="E19" i="2"/>
  <c r="I9" i="2"/>
  <c r="E3" i="2"/>
  <c r="E2" i="2"/>
  <c r="K8" i="11" l="1"/>
  <c r="S8" i="11" s="1"/>
  <c r="S7" i="11"/>
  <c r="S6" i="14"/>
  <c r="J7" i="14"/>
  <c r="J48" i="12"/>
  <c r="S47" i="12"/>
  <c r="S47" i="15"/>
  <c r="J48" i="15"/>
  <c r="S7" i="15"/>
  <c r="K8" i="15"/>
  <c r="S8" i="15" s="1"/>
  <c r="S47" i="11"/>
  <c r="J48" i="11"/>
  <c r="S47" i="13"/>
  <c r="J48" i="13"/>
  <c r="S6" i="12"/>
  <c r="J7" i="12"/>
  <c r="J7" i="13"/>
  <c r="S6" i="13"/>
  <c r="F270" i="48"/>
  <c r="F148" i="48"/>
  <c r="F24" i="48"/>
  <c r="F87" i="48"/>
  <c r="F209" i="48"/>
  <c r="G297" i="48"/>
  <c r="G175" i="48"/>
  <c r="G51" i="48"/>
  <c r="G114" i="48"/>
  <c r="G236" i="48"/>
  <c r="AC41" i="21"/>
  <c r="J45" i="22"/>
  <c r="S44" i="22"/>
  <c r="G303" i="48"/>
  <c r="G181" i="48"/>
  <c r="G57" i="48"/>
  <c r="G120" i="48"/>
  <c r="G242" i="48"/>
  <c r="AC41" i="23"/>
  <c r="F123" i="48"/>
  <c r="F60" i="48"/>
  <c r="F245" i="48"/>
  <c r="F184" i="48"/>
  <c r="F306" i="48"/>
  <c r="S44" i="24"/>
  <c r="J45" i="24"/>
  <c r="G309" i="48"/>
  <c r="G187" i="48"/>
  <c r="G63" i="48"/>
  <c r="G248" i="48"/>
  <c r="G126" i="48"/>
  <c r="AD46" i="26"/>
  <c r="F312" i="48"/>
  <c r="F129" i="48"/>
  <c r="F66" i="48"/>
  <c r="F251" i="48"/>
  <c r="F190" i="48"/>
  <c r="J46" i="30"/>
  <c r="S45" i="30"/>
  <c r="G315" i="48"/>
  <c r="G193" i="48"/>
  <c r="G69" i="48"/>
  <c r="G132" i="48"/>
  <c r="G254" i="48"/>
  <c r="AG42" i="31"/>
  <c r="F257" i="48"/>
  <c r="F196" i="48"/>
  <c r="F318" i="48"/>
  <c r="F135" i="48"/>
  <c r="F72" i="48"/>
  <c r="G321" i="48"/>
  <c r="G199" i="48"/>
  <c r="G75" i="48"/>
  <c r="G138" i="48"/>
  <c r="G260" i="48"/>
  <c r="AC41" i="27"/>
  <c r="F141" i="48"/>
  <c r="F78" i="48"/>
  <c r="F263" i="48"/>
  <c r="F202" i="48"/>
  <c r="F324" i="48"/>
  <c r="S44" i="28"/>
  <c r="J45" i="28"/>
  <c r="G327" i="48"/>
  <c r="G205" i="48"/>
  <c r="G81" i="48"/>
  <c r="G144" i="48"/>
  <c r="G266" i="48"/>
  <c r="AD46" i="29"/>
  <c r="S45" i="13"/>
  <c r="AD46" i="13"/>
  <c r="S6" i="15"/>
  <c r="S7" i="16"/>
  <c r="AD44" i="16"/>
  <c r="AD46" i="16"/>
  <c r="S6" i="28"/>
  <c r="K7" i="28"/>
  <c r="S7" i="28" s="1"/>
  <c r="G273" i="48"/>
  <c r="G151" i="48"/>
  <c r="G27" i="48"/>
  <c r="G90" i="48"/>
  <c r="G212" i="48"/>
  <c r="O19" i="64"/>
  <c r="G215" i="48"/>
  <c r="G93" i="48"/>
  <c r="G154" i="48"/>
  <c r="G276" i="48"/>
  <c r="G30" i="48"/>
  <c r="L19" i="64"/>
  <c r="S43" i="16"/>
  <c r="G221" i="48"/>
  <c r="G99" i="48"/>
  <c r="G36" i="48"/>
  <c r="G160" i="48"/>
  <c r="G282" i="48"/>
  <c r="AD43" i="17"/>
  <c r="F163" i="48"/>
  <c r="F102" i="48"/>
  <c r="F285" i="48"/>
  <c r="F224" i="48"/>
  <c r="F39" i="48"/>
  <c r="G227" i="48"/>
  <c r="G105" i="48"/>
  <c r="G42" i="48"/>
  <c r="G166" i="48"/>
  <c r="G288" i="48"/>
  <c r="AD43" i="15"/>
  <c r="F45" i="48"/>
  <c r="F169" i="48"/>
  <c r="F108" i="48"/>
  <c r="F291" i="48"/>
  <c r="F230" i="48"/>
  <c r="I9" i="39"/>
  <c r="I11" i="50"/>
  <c r="H11" i="45"/>
  <c r="I28" i="40"/>
  <c r="M12" i="35"/>
  <c r="I27" i="33"/>
  <c r="I12" i="37"/>
  <c r="H16" i="34"/>
  <c r="I12" i="38"/>
  <c r="L20" i="64"/>
  <c r="S44" i="16"/>
  <c r="U54" i="19"/>
  <c r="K55" i="19"/>
  <c r="J48" i="18"/>
  <c r="I47" i="18"/>
  <c r="K51" i="20"/>
  <c r="S51" i="20" s="1"/>
  <c r="I49" i="20"/>
  <c r="J50" i="20"/>
  <c r="D34" i="7"/>
  <c r="S6" i="11"/>
  <c r="S43" i="13"/>
  <c r="S44" i="13"/>
  <c r="AD45" i="13"/>
  <c r="S46" i="14"/>
  <c r="I47" i="14" s="1"/>
  <c r="AD43" i="16"/>
  <c r="S7" i="18"/>
  <c r="K8" i="18"/>
  <c r="S8" i="18" s="1"/>
  <c r="F279" i="48"/>
  <c r="F218" i="48"/>
  <c r="F33" i="48"/>
  <c r="F157" i="48"/>
  <c r="F96" i="48"/>
  <c r="G233" i="48"/>
  <c r="G111" i="48"/>
  <c r="G294" i="48"/>
  <c r="G48" i="48"/>
  <c r="G172" i="48"/>
  <c r="AC42" i="25"/>
  <c r="F117" i="48"/>
  <c r="F54" i="48"/>
  <c r="F239" i="48"/>
  <c r="F178" i="48"/>
  <c r="F300" i="48"/>
  <c r="G5" i="48"/>
  <c r="G209" i="48"/>
  <c r="G148" i="48"/>
  <c r="G2" i="48"/>
  <c r="G270" i="48"/>
  <c r="G87" i="48"/>
  <c r="G24" i="48"/>
  <c r="F27" i="48"/>
  <c r="F151" i="48"/>
  <c r="F90" i="48"/>
  <c r="F273" i="48"/>
  <c r="F212" i="48"/>
  <c r="F93" i="48"/>
  <c r="F30" i="48"/>
  <c r="F215" i="48"/>
  <c r="F154" i="48"/>
  <c r="F276" i="48"/>
  <c r="O21" i="64"/>
  <c r="AD45" i="16"/>
  <c r="G279" i="48"/>
  <c r="G157" i="48"/>
  <c r="G33" i="48"/>
  <c r="G96" i="48"/>
  <c r="G218" i="48"/>
  <c r="AG49" i="19"/>
  <c r="F99" i="48"/>
  <c r="F36" i="48"/>
  <c r="F221" i="48"/>
  <c r="F160" i="48"/>
  <c r="F282" i="48"/>
  <c r="G285" i="48"/>
  <c r="G163" i="48"/>
  <c r="G39" i="48"/>
  <c r="G224" i="48"/>
  <c r="G102" i="48"/>
  <c r="AD43" i="18"/>
  <c r="F288" i="48"/>
  <c r="F105" i="48"/>
  <c r="F42" i="48"/>
  <c r="F227" i="48"/>
  <c r="F166" i="48"/>
  <c r="G291" i="48"/>
  <c r="G169" i="48"/>
  <c r="G45" i="48"/>
  <c r="G108" i="48"/>
  <c r="G230" i="48"/>
  <c r="AB45" i="20"/>
  <c r="F233" i="48"/>
  <c r="F172" i="48"/>
  <c r="F294" i="48"/>
  <c r="F111" i="48"/>
  <c r="F48" i="48"/>
  <c r="F51" i="48"/>
  <c r="F175" i="48"/>
  <c r="F114" i="48"/>
  <c r="F297" i="48"/>
  <c r="F236" i="48"/>
  <c r="S44" i="21"/>
  <c r="J45" i="21"/>
  <c r="G239" i="48"/>
  <c r="G117" i="48"/>
  <c r="G178" i="48"/>
  <c r="G300" i="48"/>
  <c r="G54" i="48"/>
  <c r="AC41" i="22"/>
  <c r="F303" i="48"/>
  <c r="F242" i="48"/>
  <c r="F57" i="48"/>
  <c r="F181" i="48"/>
  <c r="F120" i="48"/>
  <c r="J45" i="23"/>
  <c r="S44" i="23"/>
  <c r="G245" i="48"/>
  <c r="G123" i="48"/>
  <c r="G60" i="48"/>
  <c r="G184" i="48"/>
  <c r="G306" i="48"/>
  <c r="AC41" i="24"/>
  <c r="F187" i="48"/>
  <c r="F126" i="48"/>
  <c r="F309" i="48"/>
  <c r="F248" i="48"/>
  <c r="F63" i="48"/>
  <c r="G251" i="48"/>
  <c r="G129" i="48"/>
  <c r="G66" i="48"/>
  <c r="G190" i="48"/>
  <c r="G312" i="48"/>
  <c r="AG42" i="30"/>
  <c r="F69" i="48"/>
  <c r="F193" i="48"/>
  <c r="F132" i="48"/>
  <c r="F315" i="48"/>
  <c r="F254" i="48"/>
  <c r="J46" i="31"/>
  <c r="S45" i="31"/>
  <c r="G257" i="48"/>
  <c r="G135" i="48"/>
  <c r="G318" i="48"/>
  <c r="AD46" i="32"/>
  <c r="G72" i="48"/>
  <c r="G196" i="48"/>
  <c r="F75" i="48"/>
  <c r="F199" i="48"/>
  <c r="F138" i="48"/>
  <c r="F321" i="48"/>
  <c r="F260" i="48"/>
  <c r="S44" i="27"/>
  <c r="J45" i="27"/>
  <c r="G263" i="48"/>
  <c r="G141" i="48"/>
  <c r="G202" i="48"/>
  <c r="G324" i="48"/>
  <c r="G78" i="48"/>
  <c r="AC41" i="28"/>
  <c r="F327" i="48"/>
  <c r="F266" i="48"/>
  <c r="F81" i="48"/>
  <c r="F205" i="48"/>
  <c r="F144" i="48"/>
  <c r="D37" i="7"/>
  <c r="D38" i="7" s="1"/>
  <c r="D39" i="7" s="1"/>
  <c r="AD43" i="11"/>
  <c r="AD43" i="13"/>
  <c r="AD44" i="13"/>
  <c r="S45" i="16"/>
  <c r="J6" i="22"/>
  <c r="S5" i="22"/>
  <c r="S5" i="24"/>
  <c r="J6" i="24"/>
  <c r="I10" i="50"/>
  <c r="H10" i="45"/>
  <c r="I11" i="37"/>
  <c r="I11" i="38"/>
  <c r="I27" i="40"/>
  <c r="I8" i="39"/>
  <c r="M11" i="35"/>
  <c r="I26" i="33"/>
  <c r="H15" i="34"/>
  <c r="I7" i="39"/>
  <c r="I26" i="40"/>
  <c r="M10" i="35"/>
  <c r="H14" i="34"/>
  <c r="I25" i="33"/>
  <c r="I10" i="37"/>
  <c r="I9" i="50"/>
  <c r="H9" i="45"/>
  <c r="I10" i="38"/>
  <c r="L22" i="64"/>
  <c r="F23" i="64" s="1"/>
  <c r="S46" i="16"/>
  <c r="J48" i="17"/>
  <c r="I47" i="17"/>
  <c r="K48" i="25"/>
  <c r="S48" i="25" s="1"/>
  <c r="I46" i="25"/>
  <c r="J47" i="25"/>
  <c r="S7" i="17"/>
  <c r="K8" i="17"/>
  <c r="S8" i="17" s="1"/>
  <c r="U7" i="19"/>
  <c r="K8" i="19"/>
  <c r="S6" i="21"/>
  <c r="K7" i="21"/>
  <c r="S7" i="21" s="1"/>
  <c r="S5" i="27"/>
  <c r="J6" i="27"/>
  <c r="S5" i="21"/>
  <c r="J6" i="23"/>
  <c r="S5" i="28"/>
  <c r="J6" i="31"/>
  <c r="S5" i="30"/>
  <c r="J6" i="30"/>
  <c r="I31" i="33"/>
  <c r="I136" i="33" s="1"/>
  <c r="H31" i="33"/>
  <c r="H136" i="33" s="1"/>
  <c r="H15" i="43"/>
  <c r="M148" i="48"/>
  <c r="U148" i="63"/>
  <c r="M148" i="63" s="1"/>
  <c r="E12" i="46" s="1"/>
  <c r="AA15" i="63"/>
  <c r="N15" i="63" s="1"/>
  <c r="I19" i="45" s="1"/>
  <c r="U14" i="63"/>
  <c r="M14" i="63" s="1"/>
  <c r="E18" i="45" s="1"/>
  <c r="AA12" i="63"/>
  <c r="N12" i="63" s="1"/>
  <c r="I16" i="45" s="1"/>
  <c r="E32" i="62"/>
  <c r="C32" i="62" s="1"/>
  <c r="E30" i="62"/>
  <c r="C30" i="62" s="1"/>
  <c r="D14" i="47" s="1"/>
  <c r="E5" i="55"/>
  <c r="E5" i="54"/>
  <c r="U15" i="63"/>
  <c r="M15" i="63" s="1"/>
  <c r="E19" i="45" s="1"/>
  <c r="E5" i="62"/>
  <c r="C5" i="62" s="1"/>
  <c r="D5" i="46" s="1"/>
  <c r="E3" i="62"/>
  <c r="C3" i="62" s="1"/>
  <c r="D5" i="45" s="1"/>
  <c r="AA13" i="63"/>
  <c r="N13" i="63" s="1"/>
  <c r="I17" i="45" s="1"/>
  <c r="E29" i="62"/>
  <c r="C29" i="62" s="1"/>
  <c r="D5" i="49" s="1"/>
  <c r="E6" i="62"/>
  <c r="C6" i="62" s="1"/>
  <c r="E21" i="33" s="1"/>
  <c r="AA16" i="63"/>
  <c r="N16" i="63" s="1"/>
  <c r="I21" i="45" s="1"/>
  <c r="AA11" i="63"/>
  <c r="N11" i="63" s="1"/>
  <c r="I15" i="45" s="1"/>
  <c r="E11" i="49"/>
  <c r="M209" i="48"/>
  <c r="M87" i="48"/>
  <c r="E42" i="47"/>
  <c r="E31" i="47"/>
  <c r="J51" i="51"/>
  <c r="F2" i="54"/>
  <c r="I58" i="43"/>
  <c r="H58" i="43" s="1"/>
  <c r="E10" i="49"/>
  <c r="L6" i="51"/>
  <c r="E31" i="62"/>
  <c r="C31" i="62" s="1"/>
  <c r="D4" i="8" s="1"/>
  <c r="E4" i="62"/>
  <c r="C4" i="62" s="1"/>
  <c r="D4" i="7" s="1"/>
  <c r="J49" i="51"/>
  <c r="J50" i="51"/>
  <c r="F2" i="55"/>
  <c r="J46" i="51"/>
  <c r="J47" i="51"/>
  <c r="J45" i="51" s="1"/>
  <c r="E5" i="2" s="1"/>
  <c r="F10" i="55"/>
  <c r="H46" i="51"/>
  <c r="G46" i="51"/>
  <c r="H51" i="51"/>
  <c r="D4" i="4" l="1"/>
  <c r="B5" i="1"/>
  <c r="S46" i="31"/>
  <c r="K47" i="31"/>
  <c r="S47" i="31" s="1"/>
  <c r="K46" i="23"/>
  <c r="S46" i="23" s="1"/>
  <c r="S45" i="23"/>
  <c r="S45" i="21"/>
  <c r="K46" i="21"/>
  <c r="S46" i="21" s="1"/>
  <c r="K49" i="18"/>
  <c r="S49" i="18" s="1"/>
  <c r="S48" i="18"/>
  <c r="S46" i="30"/>
  <c r="K47" i="30"/>
  <c r="S47" i="30" s="1"/>
  <c r="K46" i="24"/>
  <c r="S46" i="24" s="1"/>
  <c r="S45" i="24"/>
  <c r="S7" i="12"/>
  <c r="K8" i="12"/>
  <c r="S8" i="12" s="1"/>
  <c r="S48" i="11"/>
  <c r="K49" i="11"/>
  <c r="S49" i="11" s="1"/>
  <c r="K49" i="15"/>
  <c r="S49" i="15" s="1"/>
  <c r="S48" i="15"/>
  <c r="S7" i="14"/>
  <c r="K8" i="14"/>
  <c r="S8" i="14" s="1"/>
  <c r="S6" i="31"/>
  <c r="K7" i="31"/>
  <c r="S7" i="31" s="1"/>
  <c r="S6" i="27"/>
  <c r="K7" i="27"/>
  <c r="S7" i="27" s="1"/>
  <c r="U8" i="19"/>
  <c r="L9" i="19"/>
  <c r="U9" i="19" s="1"/>
  <c r="K49" i="17"/>
  <c r="S49" i="17" s="1"/>
  <c r="S48" i="17"/>
  <c r="K7" i="22"/>
  <c r="S7" i="22" s="1"/>
  <c r="S6" i="22"/>
  <c r="U55" i="19"/>
  <c r="L56" i="19"/>
  <c r="U56" i="19" s="1"/>
  <c r="F5" i="44"/>
  <c r="F5" i="42"/>
  <c r="F5" i="43"/>
  <c r="F5" i="41"/>
  <c r="I47" i="16"/>
  <c r="J48" i="16"/>
  <c r="S6" i="24"/>
  <c r="K7" i="24"/>
  <c r="S7" i="24" s="1"/>
  <c r="D43" i="7"/>
  <c r="D44" i="7" s="1"/>
  <c r="D45" i="7" s="1"/>
  <c r="D41" i="7"/>
  <c r="D40" i="7"/>
  <c r="K46" i="27"/>
  <c r="S46" i="27" s="1"/>
  <c r="S45" i="27"/>
  <c r="S47" i="14"/>
  <c r="J48" i="14"/>
  <c r="S45" i="22"/>
  <c r="K46" i="22"/>
  <c r="S46" i="22" s="1"/>
  <c r="S48" i="13"/>
  <c r="K49" i="13"/>
  <c r="S49" i="13" s="1"/>
  <c r="S6" i="30"/>
  <c r="K7" i="30"/>
  <c r="S7" i="30" s="1"/>
  <c r="K7" i="23"/>
  <c r="S7" i="23" s="1"/>
  <c r="S6" i="23"/>
  <c r="L23" i="64"/>
  <c r="G24" i="64"/>
  <c r="K46" i="28"/>
  <c r="S46" i="28" s="1"/>
  <c r="S45" i="28"/>
  <c r="K8" i="13"/>
  <c r="S8" i="13" s="1"/>
  <c r="S7" i="13"/>
  <c r="K49" i="12"/>
  <c r="S49" i="12" s="1"/>
  <c r="S48" i="12"/>
  <c r="K49" i="16" l="1"/>
  <c r="S49" i="16" s="1"/>
  <c r="S48" i="16"/>
  <c r="L24" i="64"/>
  <c r="H25" i="64"/>
  <c r="L25" i="64" s="1"/>
  <c r="D51" i="7"/>
  <c r="D49" i="7"/>
  <c r="D46" i="7"/>
  <c r="D48" i="7"/>
  <c r="D47" i="7"/>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<sst xmlns="http://schemas.openxmlformats.org/spreadsheetml/2006/main" count="14938" uniqueCount="3571">
  <si>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</si>
  <si>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</si>
  <si>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</si>
  <si>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</si>
  <si>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</si>
  <si>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</si>
  <si>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</si>
  <si>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</si>
  <si>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</si>
  <si>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</si>
  <si>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</si>
  <si>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</si>
  <si>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</si>
  <si>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</si>
  <si>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</si>
  <si>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</si>
  <si>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</si>
  <si>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</si>
  <si>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</si>
  <si>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</si>
  <si>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</si>
  <si>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</si>
  <si>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</si>
  <si>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</si>
  <si>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</si>
  <si>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</si>
  <si>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</si>
  <si>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</si>
  <si>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</si>
  <si>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</si>
  <si>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</si>
  <si>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</si>
  <si>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</si>
  <si>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</si>
  <si>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</si>
  <si>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</si>
  <si>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</si>
  <si>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</si>
  <si>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</si>
  <si>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</si>
  <si>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</si>
  <si>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</si>
  <si>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</si>
  <si>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</si>
  <si>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</si>
  <si>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</si>
  <si>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</si>
  <si>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</si>
  <si>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</si>
  <si>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</si>
  <si>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</si>
  <si>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</si>
  <si>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</si>
  <si>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</si>
  <si>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</si>
  <si>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</si>
  <si>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</si>
  <si>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</si>
  <si>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</si>
  <si>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</si>
  <si>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</si>
  <si>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</si>
  <si>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</si>
  <si>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</si>
  <si>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</si>
  <si>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</si>
  <si>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</si>
  <si>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</si>
  <si>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</si>
  <si>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Российская Федерация, Ханты-Мансийский автономный округа – Югра , город Ханты-Мансийск, территория Аэрпорта</t>
  </si>
  <si>
    <t>Фамилия, имя, отчество руководителя</t>
  </si>
  <si>
    <t>Качура А.Ю.</t>
  </si>
  <si>
    <t>Ответственный за заполнение формы</t>
  </si>
  <si>
    <t>Фамилия, имя, отчество</t>
  </si>
  <si>
    <t>Третьякова Яна Александровна</t>
  </si>
  <si>
    <t>Должность</t>
  </si>
  <si>
    <t>экономист ПЭО</t>
  </si>
  <si>
    <t>Контактный телефон</t>
  </si>
  <si>
    <t>(3467) 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</si>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</sst>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86A7-7EF8-455B-3C94-B41208569C97}">
  <dimension ref="A1:AB21"/>
  <sheetViews>
    <sheetView showGridLines="0" showRowColHeaders="0" workbookViewId="0"/>
  </sheetViews>
  <sheetFormatPr defaultColWidth="11" defaultRowHeight="12.75" customHeight="1"/>
  <cols>
    <col min="1" max="1" width="5.375" style="2019" customWidth="1"/>
    <col min="2" max="2" width="9.125" style="2019" customWidth="1"/>
    <col min="3" max="3" width="16.375" style="2019" customWidth="1"/>
    <col min="4" max="25" width="6.25" style="2019" customWidth="1"/>
    <col min="26" max="28" width="11" style="201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B94A-CBCD-757D-FEB1-8E32AC3E857B}">
  <sheetPr>
    <tabColor rgb="FFCCCCFF"/>
  </sheetPr>
  <dimension ref="A1:Q79"/>
  <sheetViews>
    <sheetView showGridLines="0" topLeftCell="C1" zoomScale="90" workbookViewId="0">
      <selection activeCell="F72" sqref="F72"/>
    </sheetView>
  </sheetViews>
  <sheetFormatPr defaultColWidth="9.125" defaultRowHeight="11.25" customHeight="1"/>
  <cols>
    <col min="1" max="1" width="10.75" style="719" hidden="1" customWidth="1"/>
    <col min="2" max="2" width="10.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7" customHeight="1">
      <c r="E3" s="184" t="str">
        <f>version</f>
        <v>Версия отчёта: 1.1.1</v>
      </c>
      <c r="F3" s="207"/>
      <c r="G3" s="703"/>
      <c r="H3" s="703"/>
      <c r="I3" s="703"/>
      <c r="J3" s="805"/>
      <c r="K3" s="28"/>
      <c r="Q3" s="14">
        <v>14</v>
      </c>
    </row>
    <row r="4" spans="1:17" s="1540" customFormat="1" ht="6.3"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8"/>
      <c r="G5" s="705"/>
      <c r="J5" s="807"/>
      <c r="Q5" s="14">
        <v>38</v>
      </c>
    </row>
    <row r="6" spans="1:17" s="1540" customFormat="1" ht="6.3"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3"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3" customHeight="1">
      <c r="A16" s="717"/>
      <c r="B16" s="170"/>
      <c r="C16" s="171"/>
      <c r="D16" s="177"/>
      <c r="E16" s="175"/>
      <c r="F16" s="178"/>
      <c r="G16" s="17"/>
      <c r="H16" s="347"/>
      <c r="I16" s="349"/>
      <c r="J16" s="806"/>
      <c r="Q16" s="174">
        <v>6</v>
      </c>
    </row>
    <row r="17" spans="1:17" ht="21" customHeight="1">
      <c r="D17" s="15"/>
      <c r="E17" s="329" t="s">
        <v>37</v>
      </c>
      <c r="F17" s="200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3"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5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3"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3"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55" customHeight="1">
      <c r="Q76" s="14">
        <v>11</v>
      </c>
    </row>
    <row r="77" spans="1:17" ht="11.55" customHeight="1">
      <c r="Q77" s="14">
        <v>11</v>
      </c>
    </row>
    <row r="78" spans="1:17" ht="11.5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3F3F3BA9-5C14-75AA-5E97-EB5A74B40D4D}"/>
    <hyperlink ref="H17" location="Титульный!H9" tooltip="Помощь по работе с полями отчётной формы" display="Как заполнить?" xr:uid="{07EF9D6F-0D3D-79E8-EB99-AF1C205F75BC}"/>
    <hyperlink ref="H39" location="Титульный!H9" tooltip="Помощь по работе с полями отчётной формы" display="Как заполнить?" xr:uid="{47F729AD-98AB-C49F-50C2-7DC11409E607}"/>
    <hyperlink ref="H62" location="Титульный!H9" tooltip="Помощь по работе с полями отчётной формы" display="Как заполнить?" xr:uid="{265B37E9-00F5-F293-E95D-2F14397FFFB3}"/>
    <hyperlink ref="F70" r:id="rId1" xr:uid="{BCA341D1-FE47-1C0B-4A6E-1EF51016B8F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BC82-7C74-18CB-FAE7-F045379BCEBA}">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5" style="1563" hidden="1" customWidth="1"/>
    <col min="7" max="7" width="46.75" style="1563" customWidth="1"/>
    <col min="8" max="8" width="42" style="1563" customWidth="1"/>
    <col min="9" max="9" width="14" style="1563" customWidth="1"/>
    <col min="10" max="10" width="3" style="1552" customWidth="1"/>
    <col min="11" max="13" width="9.125" style="1552" hidden="1"/>
    <col min="14" max="14" width="25.75" style="1552" hidden="1" customWidth="1"/>
    <col min="15" max="15" width="14.375" style="1552" hidden="1" customWidth="1"/>
    <col min="16" max="19" width="9.125" style="163" hidden="1"/>
    <col min="20" max="27" width="9.125" style="1563" hidden="1"/>
    <col min="28" max="28" width="8" style="1563" customWidth="1"/>
    <col min="29" max="29" width="9.1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3"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7"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5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05"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Ханты-Мансийск(71871000)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7"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2.0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7"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05"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7" customHeight="1">
      <c r="AC21" s="23">
        <v>14</v>
      </c>
    </row>
    <row r="22" spans="1:29" ht="14.7" customHeight="1">
      <c r="AC22" s="23">
        <v>14</v>
      </c>
    </row>
    <row r="23" spans="1:29" ht="14.7" customHeight="1">
      <c r="AC23" s="23">
        <v>14</v>
      </c>
    </row>
    <row r="24" spans="1:29" ht="14.7" customHeight="1">
      <c r="H24" s="4"/>
      <c r="AC24" s="23">
        <v>14</v>
      </c>
    </row>
    <row r="25" spans="1:29" ht="14.7" customHeight="1">
      <c r="AC25" s="23">
        <v>14</v>
      </c>
    </row>
    <row r="26" spans="1:29" ht="14.7" customHeight="1">
      <c r="AC26" s="23">
        <v>14</v>
      </c>
    </row>
    <row r="27" spans="1:29" ht="14.7" customHeight="1">
      <c r="AC27" s="23">
        <v>14</v>
      </c>
    </row>
    <row r="28" spans="1:29" ht="14.7"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CB9F-0728-A43A-BFCF-EDE35EC9F704}">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25" defaultRowHeight="11.25" customHeight="1"/>
  <cols>
    <col min="1" max="1" width="6.375" style="1779" hidden="1" customWidth="1"/>
    <col min="2" max="2" width="2" style="1779" hidden="1" customWidth="1"/>
    <col min="3" max="3" width="3" style="1779" customWidth="1"/>
    <col min="4" max="4" width="4" style="1779" customWidth="1"/>
    <col min="5" max="5" width="44" style="1779" customWidth="1"/>
    <col min="6" max="6" width="6.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25" style="1552" hidden="1"/>
    <col min="21" max="24" width="9.125" style="1194" hidden="1"/>
    <col min="25" max="37" width="9.125" style="1298" hidden="1"/>
    <col min="38" max="38" width="8" style="1298" customWidth="1"/>
    <col min="39" max="39" width="9.125" style="1779" hidden="1"/>
  </cols>
  <sheetData>
    <row r="1" spans="1:39" ht="11.25" hidden="1" customHeight="1">
      <c r="AM1" s="521" t="s">
        <v>14</v>
      </c>
    </row>
    <row r="2" spans="1:39" ht="11.25" hidden="1" customHeight="1">
      <c r="AM2" s="521">
        <v>0</v>
      </c>
    </row>
    <row r="3" spans="1:39" ht="11.55" customHeight="1">
      <c r="AM3" s="521">
        <v>11</v>
      </c>
    </row>
    <row r="4" spans="1:39" ht="35.700000000000003" customHeight="1">
      <c r="A4" s="523"/>
      <c r="B4" s="523"/>
      <c r="D4" s="204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0"/>
      <c r="F4" s="2050"/>
      <c r="G4" s="2050"/>
      <c r="H4" s="2050"/>
      <c r="I4" s="2051"/>
      <c r="J4" s="522"/>
      <c r="K4" s="522"/>
      <c r="L4" s="522"/>
      <c r="M4" s="522"/>
      <c r="AM4" s="521">
        <v>34</v>
      </c>
    </row>
    <row r="5" spans="1:39" s="527" customFormat="1" ht="14.7" customHeight="1">
      <c r="A5" s="523"/>
      <c r="B5" s="523"/>
      <c r="C5" s="523"/>
      <c r="D5" s="2052" t="str">
        <f>IF(org=0,"Не определено",org)</f>
        <v>АО "Юграавиа"</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3"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3"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05"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7" t="s">
        <v>108</v>
      </c>
      <c r="E13" s="2068" t="str">
        <f>INDEX(VD_NAME_LIST,MATCH("4189713",VD_ID_LIST,0))</f>
        <v>Транспортировка</v>
      </c>
      <c r="F13" s="2071" t="s">
        <v>19</v>
      </c>
      <c r="G13" s="2072"/>
      <c r="H13" s="2073">
        <v>1</v>
      </c>
      <c r="I13" s="2064" t="s">
        <v>22</v>
      </c>
      <c r="J13" s="2066" t="s">
        <v>19</v>
      </c>
      <c r="K13" s="540"/>
      <c r="L13" s="465" t="s">
        <v>108</v>
      </c>
      <c r="M13" s="541" t="s">
        <v>22</v>
      </c>
      <c r="N13" s="744"/>
      <c r="O13" s="1344" t="s">
        <v>116</v>
      </c>
      <c r="P13" s="1341" t="str">
        <f>$E$13</f>
        <v>Транспортировка</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t="s">
        <v>22</v>
      </c>
      <c r="J14" s="2066"/>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E6A2-D743-8F16-6ADE-9E7221A9A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5" style="1779" hidden="1" customWidth="1"/>
    <col min="21" max="21" width="5.75" style="1779" hidden="1" customWidth="1"/>
    <col min="22" max="22" width="34.375" style="1779" hidden="1" customWidth="1"/>
    <col min="23" max="23" width="30" style="1779" customWidth="1"/>
    <col min="24" max="24" width="3" style="1779" customWidth="1"/>
    <col min="25" max="28" width="9.875" style="1194" hidden="1" customWidth="1"/>
    <col min="29" max="29" width="27" style="1194" hidden="1" customWidth="1"/>
    <col min="30" max="30" width="10.625" style="1194" hidden="1" customWidth="1"/>
    <col min="31" max="31" width="10.75" style="1194" hidden="1" customWidth="1"/>
    <col min="32" max="32" width="10" style="1194" hidden="1" customWidth="1"/>
    <col min="33" max="33" width="12.875" style="1194" hidden="1" customWidth="1"/>
    <col min="34" max="34" width="24.375" style="1194" hidden="1" customWidth="1"/>
    <col min="35" max="35" width="15.875" style="1194" hidden="1" customWidth="1"/>
    <col min="36" max="36" width="19.375" style="1194" hidden="1" customWidth="1"/>
    <col min="37" max="37" width="11" style="1194" hidden="1" customWidth="1"/>
    <col min="38" max="38" width="23.625" style="1194" hidden="1" customWidth="1"/>
    <col min="39" max="39" width="23.875" style="1194" hidden="1" customWidth="1"/>
    <col min="40" max="40" width="25.25" style="1194" hidden="1" customWidth="1"/>
    <col min="41" max="41" width="16.875" style="1194" hidden="1" customWidth="1"/>
    <col min="42" max="42" width="29.625" style="1194" hidden="1" customWidth="1"/>
    <col min="43" max="43" width="29.875" style="1194" hidden="1" customWidth="1"/>
    <col min="44" max="44" width="9.1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5"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7" customHeight="1">
      <c r="A6" s="523"/>
      <c r="B6" s="523"/>
      <c r="C6" s="523"/>
      <c r="D6" s="2112" t="str">
        <f>IF(org=0,"Не определено",org)</f>
        <v>АО "Юграавиа"</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5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0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122</v>
      </c>
      <c r="F9" s="2037"/>
      <c r="G9" s="2056" t="s">
        <v>104</v>
      </c>
      <c r="H9" s="2056" t="s">
        <v>87</v>
      </c>
      <c r="I9" s="2056"/>
      <c r="J9" s="2056" t="s">
        <v>123</v>
      </c>
      <c r="K9" s="2113" t="s">
        <v>124</v>
      </c>
      <c r="L9" s="2113"/>
      <c r="M9" s="2113"/>
      <c r="N9" s="2113"/>
      <c r="O9" s="2113" t="s">
        <v>125</v>
      </c>
      <c r="P9" s="2113"/>
      <c r="Q9" s="2113"/>
      <c r="R9" s="2113"/>
      <c r="S9" s="2113" t="s">
        <v>126</v>
      </c>
      <c r="T9" s="2113"/>
      <c r="U9" s="2113"/>
      <c r="V9" s="2113"/>
      <c r="W9" s="2056" t="s">
        <v>127</v>
      </c>
      <c r="AR9" s="44">
        <v>27</v>
      </c>
    </row>
    <row r="10" spans="1:44" ht="31.5" customHeight="1">
      <c r="D10" s="2056"/>
      <c r="E10" s="1212" t="s">
        <v>88</v>
      </c>
      <c r="F10" s="1212" t="s">
        <v>128</v>
      </c>
      <c r="G10" s="2056"/>
      <c r="H10" s="2056"/>
      <c r="I10" s="2056"/>
      <c r="J10" s="2056"/>
      <c r="K10" s="50" t="s">
        <v>107</v>
      </c>
      <c r="L10" s="2056" t="s">
        <v>87</v>
      </c>
      <c r="M10" s="2056"/>
      <c r="N10" s="50" t="s">
        <v>129</v>
      </c>
      <c r="O10" s="50" t="s">
        <v>107</v>
      </c>
      <c r="P10" s="2056" t="s">
        <v>87</v>
      </c>
      <c r="Q10" s="2056"/>
      <c r="R10" s="50" t="s">
        <v>129</v>
      </c>
      <c r="S10" s="221" t="s">
        <v>107</v>
      </c>
      <c r="T10" s="2056" t="s">
        <v>87</v>
      </c>
      <c r="U10" s="2056"/>
      <c r="V10" s="221" t="s">
        <v>88</v>
      </c>
      <c r="W10" s="2056"/>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148</v>
      </c>
      <c r="O11" s="1177" t="s">
        <v>149</v>
      </c>
      <c r="P11" s="2105" t="s">
        <v>150</v>
      </c>
      <c r="Q11" s="2105"/>
      <c r="R11" s="1177" t="s">
        <v>151</v>
      </c>
      <c r="S11" s="1177" t="s">
        <v>150</v>
      </c>
      <c r="T11" s="2105" t="s">
        <v>151</v>
      </c>
      <c r="U11" s="2105"/>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154</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166</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172</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178</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184</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190</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196</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222</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227</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232</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237</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247</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252</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262</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267</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55" customHeight="1">
      <c r="AR136" s="44">
        <v>11</v>
      </c>
    </row>
    <row r="137" spans="1:44" ht="11.55" customHeight="1">
      <c r="AR137" s="44">
        <v>11</v>
      </c>
    </row>
    <row r="138" spans="1:44" ht="11.55" customHeight="1">
      <c r="AR138" s="44">
        <v>11</v>
      </c>
    </row>
    <row r="139" spans="1:44" ht="11.55" customHeight="1">
      <c r="E139" s="1278"/>
      <c r="AR139" s="44">
        <v>11</v>
      </c>
    </row>
    <row r="140" spans="1:44" ht="11.55" customHeight="1">
      <c r="E140" s="1278"/>
      <c r="AR140" s="44">
        <v>11</v>
      </c>
    </row>
    <row r="141" spans="1:44" ht="11.55" customHeight="1">
      <c r="E141" s="1278"/>
      <c r="AR141" s="44">
        <v>11</v>
      </c>
    </row>
    <row r="142" spans="1:44" ht="11.55" customHeight="1">
      <c r="E142" s="1278"/>
      <c r="AR142" s="44">
        <v>11</v>
      </c>
    </row>
    <row r="143" spans="1:44" ht="11.55" customHeight="1">
      <c r="E143" s="1278"/>
      <c r="AR143" s="44">
        <v>11</v>
      </c>
    </row>
    <row r="144" spans="1:44" ht="11.55" customHeight="1">
      <c r="E144" s="1278"/>
      <c r="AR144" s="44">
        <v>11</v>
      </c>
    </row>
    <row r="145" spans="1:44" ht="11.5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9108-9292-3541-2115-769DD8C8711B}">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6" hidden="1"/>
    <col min="3" max="4" width="3" style="1776" customWidth="1"/>
    <col min="5" max="6" width="15" style="1776" customWidth="1"/>
    <col min="7" max="7" width="11.625" style="1776" customWidth="1"/>
    <col min="8" max="9" width="3" style="1776" customWidth="1"/>
    <col min="10" max="10" width="12" style="1776" customWidth="1"/>
    <col min="11" max="11" width="0.25" style="1776" customWidth="1"/>
    <col min="12" max="13" width="10" style="1776" customWidth="1"/>
    <col min="14" max="15" width="3" style="1776" customWidth="1"/>
    <col min="16" max="16" width="19" style="1776" customWidth="1"/>
    <col min="17" max="17" width="0.25" style="1776" customWidth="1"/>
    <col min="18" max="19" width="10" style="1776" customWidth="1"/>
    <col min="20" max="21" width="3" style="1776" customWidth="1"/>
    <col min="22" max="22" width="25" style="1776" customWidth="1"/>
    <col min="23" max="23" width="0.25" style="1776" customWidth="1"/>
    <col min="24" max="25" width="10" style="1776" customWidth="1"/>
    <col min="26" max="27" width="3" style="1776" customWidth="1"/>
    <col min="28" max="28" width="16" style="1776" customWidth="1"/>
    <col min="29" max="29" width="0.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5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280</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7" customHeight="1">
      <c r="A5" s="1560"/>
      <c r="B5" s="1559"/>
      <c r="C5" s="1443"/>
      <c r="D5" s="2137" t="str">
        <f>IF(org=0,"Не определено",org)</f>
        <v>АО "Юграавиа"</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7"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0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122</v>
      </c>
      <c r="G8" s="2117"/>
      <c r="H8" s="2116" t="s">
        <v>87</v>
      </c>
      <c r="I8" s="2117"/>
      <c r="J8" s="2056" t="s">
        <v>123</v>
      </c>
      <c r="K8" s="1484"/>
      <c r="L8" s="2115" t="s">
        <v>281</v>
      </c>
      <c r="M8" s="2115"/>
      <c r="N8" s="2115"/>
      <c r="O8" s="2115"/>
      <c r="P8" s="2115"/>
      <c r="Q8" s="1485"/>
      <c r="R8" s="2038" t="s">
        <v>282</v>
      </c>
      <c r="S8" s="2043"/>
      <c r="T8" s="2043"/>
      <c r="U8" s="2043"/>
      <c r="V8" s="2043"/>
      <c r="W8" s="1485"/>
      <c r="X8" s="2056" t="s">
        <v>283</v>
      </c>
      <c r="Y8" s="2056"/>
      <c r="Z8" s="2056"/>
      <c r="AA8" s="2056"/>
      <c r="AB8" s="2056"/>
      <c r="AC8" s="1486"/>
      <c r="AD8" s="2056" t="s">
        <v>284</v>
      </c>
      <c r="AE8" s="2056"/>
      <c r="AF8" s="2056"/>
      <c r="AG8" s="2056"/>
      <c r="AH8" s="2038"/>
      <c r="AI8" s="2056" t="s">
        <v>285</v>
      </c>
      <c r="AJ8" s="1502"/>
      <c r="BM8" s="231">
        <v>32</v>
      </c>
    </row>
    <row r="9" spans="1:65" ht="23.25" customHeight="1">
      <c r="D9" s="2056"/>
      <c r="E9" s="2056"/>
      <c r="F9" s="2115" t="s">
        <v>88</v>
      </c>
      <c r="G9" s="2115" t="s">
        <v>128</v>
      </c>
      <c r="H9" s="2118"/>
      <c r="I9" s="2119"/>
      <c r="J9" s="2038"/>
      <c r="K9" s="1487"/>
      <c r="L9" s="2056" t="s">
        <v>286</v>
      </c>
      <c r="M9" s="2038"/>
      <c r="N9" s="2116" t="s">
        <v>87</v>
      </c>
      <c r="O9" s="2117"/>
      <c r="P9" s="2056" t="s">
        <v>129</v>
      </c>
      <c r="Q9" s="1484"/>
      <c r="R9" s="2056" t="s">
        <v>286</v>
      </c>
      <c r="S9" s="2038"/>
      <c r="T9" s="2116" t="s">
        <v>87</v>
      </c>
      <c r="U9" s="2117"/>
      <c r="V9" s="2056" t="s">
        <v>129</v>
      </c>
      <c r="W9" s="1484"/>
      <c r="X9" s="2056" t="s">
        <v>286</v>
      </c>
      <c r="Y9" s="2038"/>
      <c r="Z9" s="2116" t="s">
        <v>87</v>
      </c>
      <c r="AA9" s="2117"/>
      <c r="AB9" s="2056" t="s">
        <v>287</v>
      </c>
      <c r="AC9" s="1484"/>
      <c r="AD9" s="2056" t="s">
        <v>286</v>
      </c>
      <c r="AE9" s="2038"/>
      <c r="AF9" s="2116" t="s">
        <v>87</v>
      </c>
      <c r="AG9" s="2117"/>
      <c r="AH9" s="2038" t="s">
        <v>287</v>
      </c>
      <c r="AI9" s="2056"/>
      <c r="AJ9" s="1502"/>
      <c r="BM9" s="231">
        <v>22</v>
      </c>
    </row>
    <row r="10" spans="1:65" ht="24" customHeight="1">
      <c r="D10" s="2115"/>
      <c r="E10" s="2115"/>
      <c r="F10" s="2120"/>
      <c r="G10" s="2120"/>
      <c r="H10" s="2121"/>
      <c r="I10" s="2122"/>
      <c r="J10" s="2116"/>
      <c r="K10" s="1487"/>
      <c r="L10" s="1506" t="s">
        <v>288</v>
      </c>
      <c r="M10" s="1501" t="s">
        <v>289</v>
      </c>
      <c r="N10" s="2118"/>
      <c r="O10" s="2119"/>
      <c r="P10" s="2115"/>
      <c r="Q10" s="1484"/>
      <c r="R10" s="1506" t="s">
        <v>288</v>
      </c>
      <c r="S10" s="1501" t="s">
        <v>289</v>
      </c>
      <c r="T10" s="2118"/>
      <c r="U10" s="2119"/>
      <c r="V10" s="2115"/>
      <c r="W10" s="1484"/>
      <c r="X10" s="1506" t="s">
        <v>288</v>
      </c>
      <c r="Y10" s="1501" t="s">
        <v>289</v>
      </c>
      <c r="Z10" s="2118"/>
      <c r="AA10" s="2119"/>
      <c r="AB10" s="2115"/>
      <c r="AC10" s="1484"/>
      <c r="AD10" s="1506" t="s">
        <v>288</v>
      </c>
      <c r="AE10" s="1501" t="s">
        <v>289</v>
      </c>
      <c r="AF10" s="2118"/>
      <c r="AG10" s="2119"/>
      <c r="AH10" s="2116"/>
      <c r="AI10" s="2115"/>
      <c r="AJ10" s="1502"/>
      <c r="AK10" s="192" t="s">
        <v>290</v>
      </c>
      <c r="AL10" s="192" t="s">
        <v>130</v>
      </c>
      <c r="BM10" s="231">
        <v>23</v>
      </c>
    </row>
    <row r="11" spans="1:65" ht="15" customHeight="1">
      <c r="D11" s="2123" t="s">
        <v>108</v>
      </c>
      <c r="E11" s="2125" t="s">
        <v>291</v>
      </c>
      <c r="F11" s="2125" t="s">
        <v>292</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7"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7"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7"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5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5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291</v>
      </c>
      <c r="F17" s="2125" t="s">
        <v>293</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7"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7"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7"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5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5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291</v>
      </c>
      <c r="F23" s="2125" t="s">
        <v>294</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7"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7"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7"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5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5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291</v>
      </c>
      <c r="F29" s="2125" t="s">
        <v>295</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7"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7"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7"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5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5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291</v>
      </c>
      <c r="F35" s="2125" t="s">
        <v>296</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7"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7"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7"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5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5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55" customHeight="1">
      <c r="AK41" s="361"/>
      <c r="BM41" s="231">
        <v>11</v>
      </c>
    </row>
    <row r="42" spans="4:65" ht="11.55" customHeight="1">
      <c r="AK42" s="361"/>
      <c r="BM42" s="231">
        <v>11</v>
      </c>
    </row>
    <row r="43" spans="4:65" ht="11.55" customHeight="1">
      <c r="AK43" s="361"/>
      <c r="BM43" s="231">
        <v>11</v>
      </c>
    </row>
    <row r="44" spans="4:65" ht="11.55" customHeight="1">
      <c r="AK44" s="361"/>
      <c r="BM44" s="231">
        <v>11</v>
      </c>
    </row>
    <row r="45" spans="4:65" ht="11.55" customHeight="1">
      <c r="AK45" s="361"/>
      <c r="BM45" s="231">
        <v>11</v>
      </c>
    </row>
    <row r="46" spans="4:65" ht="11.55" customHeight="1">
      <c r="AK46" s="361"/>
      <c r="BM46" s="231">
        <v>11</v>
      </c>
    </row>
    <row r="47" spans="4:65" ht="11.55" customHeight="1">
      <c r="AK47" s="361"/>
      <c r="BM47" s="231">
        <v>11</v>
      </c>
    </row>
    <row r="48" spans="4:65" ht="11.55" customHeight="1">
      <c r="AK48" s="361"/>
      <c r="BM48" s="231">
        <v>11</v>
      </c>
    </row>
    <row r="49" spans="1:65" ht="11.5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C0CA-6DC9-F92B-9D7C-DE3CD913FA1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25" style="393" hidden="1"/>
  </cols>
  <sheetData>
    <row r="1" spans="1:10" ht="11.25" hidden="1" customHeight="1">
      <c r="A1" s="1614" t="s">
        <v>297</v>
      </c>
      <c r="J1" s="393" t="s">
        <v>14</v>
      </c>
    </row>
    <row r="2" spans="1:10" ht="11.25" hidden="1" customHeight="1">
      <c r="J2" s="393">
        <v>0</v>
      </c>
    </row>
    <row r="3" spans="1:10" s="415" customFormat="1" ht="11.55" customHeight="1">
      <c r="A3" s="1614"/>
      <c r="B3" s="439"/>
      <c r="D3" s="416"/>
      <c r="J3" s="415">
        <v>11</v>
      </c>
    </row>
    <row r="4" spans="1:10" ht="27.3" customHeight="1">
      <c r="D4" s="2106" t="str">
        <f>ORG_INFO_NAME_FORM</f>
        <v>Форма 1. Информация об организации, осуществляющей водоотведение (общая информация)</v>
      </c>
      <c r="E4" s="2107"/>
      <c r="F4" s="2108"/>
      <c r="I4" s="653"/>
      <c r="J4" s="393">
        <v>26</v>
      </c>
    </row>
    <row r="5" spans="1:10" ht="18" customHeight="1">
      <c r="D5" s="2137" t="str">
        <f>IF(org=0,"Не определено",org)</f>
        <v>АО "Юграавиа"</v>
      </c>
      <c r="E5" s="2137"/>
      <c r="F5" s="2137"/>
      <c r="I5" s="653"/>
      <c r="J5" s="393">
        <v>17</v>
      </c>
    </row>
    <row r="6" spans="1:10" s="415" customFormat="1" ht="11.55" customHeight="1">
      <c r="A6" s="1614"/>
      <c r="B6" s="439"/>
      <c r="D6" s="652"/>
      <c r="E6" s="652"/>
      <c r="F6" s="690"/>
      <c r="G6" s="652"/>
      <c r="J6" s="415">
        <v>11</v>
      </c>
    </row>
    <row r="7" spans="1:10" ht="11.25" hidden="1" customHeight="1">
      <c r="A7" s="395"/>
      <c r="B7" s="440"/>
      <c r="C7" s="395"/>
      <c r="D7" s="401"/>
      <c r="E7" s="2143"/>
      <c r="F7" s="2143"/>
      <c r="J7" s="393">
        <v>0</v>
      </c>
    </row>
    <row r="8" spans="1:10" ht="11.55" customHeight="1">
      <c r="A8" s="395"/>
      <c r="B8" s="440"/>
      <c r="C8" s="395"/>
      <c r="D8" s="2140" t="s">
        <v>298</v>
      </c>
      <c r="E8" s="2141"/>
      <c r="F8" s="2141"/>
      <c r="G8" s="2144" t="s">
        <v>299</v>
      </c>
      <c r="J8" s="393">
        <v>11</v>
      </c>
    </row>
    <row r="9" spans="1:10" ht="11.55" customHeight="1">
      <c r="A9" s="395"/>
      <c r="B9" s="440"/>
      <c r="C9" s="395"/>
      <c r="D9" s="410" t="s">
        <v>87</v>
      </c>
      <c r="E9" s="384" t="s">
        <v>300</v>
      </c>
      <c r="F9" s="384" t="s">
        <v>301</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Ханты-Мансийский автономный округ</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8601053210</v>
      </c>
      <c r="G14" s="943" t="s">
        <v>307</v>
      </c>
      <c r="H14" s="413"/>
      <c r="J14" s="393">
        <v>0</v>
      </c>
    </row>
    <row r="15" spans="1:10" ht="22.5" hidden="1" customHeight="1">
      <c r="A15" s="395"/>
      <c r="B15" s="440"/>
      <c r="C15" s="395"/>
      <c r="D15" s="940" t="s">
        <v>308</v>
      </c>
      <c r="E15" s="941" t="s">
        <v>309</v>
      </c>
      <c r="F15" s="942" t="str">
        <f>IF(kpp="","",kpp)</f>
        <v>860101001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311</v>
      </c>
      <c r="B19" s="440"/>
      <c r="C19" s="2149"/>
      <c r="D19" s="383" t="str">
        <f>A19</f>
        <v>5.1</v>
      </c>
      <c r="E19" s="380" t="s">
        <v>312</v>
      </c>
      <c r="F19" s="381" t="s">
        <v>304</v>
      </c>
      <c r="G19" s="382" t="s">
        <v>313</v>
      </c>
      <c r="H19" s="413"/>
      <c r="I19" s="784"/>
      <c r="J19" s="393">
        <v>0</v>
      </c>
    </row>
    <row r="20" spans="1:10" ht="24" hidden="1" customHeight="1">
      <c r="A20" s="2138"/>
      <c r="B20" s="440"/>
      <c r="C20" s="2149"/>
      <c r="D20" s="378" t="str">
        <f>D19&amp;".1"</f>
        <v>5.1.1</v>
      </c>
      <c r="E20" s="377" t="s">
        <v>314</v>
      </c>
      <c r="F20" s="812" t="s">
        <v>22</v>
      </c>
      <c r="G20" s="412"/>
      <c r="H20" s="413"/>
      <c r="I20" s="784"/>
      <c r="J20" s="393">
        <v>0</v>
      </c>
    </row>
    <row r="21" spans="1:10" ht="22.5" hidden="1" customHeight="1">
      <c r="A21" s="2138"/>
      <c r="B21" s="440"/>
      <c r="C21" s="2149"/>
      <c r="D21" s="378" t="str">
        <f>D19&amp;".2"</f>
        <v>5.1.2</v>
      </c>
      <c r="E21" s="377" t="s">
        <v>315</v>
      </c>
      <c r="F21" s="1660" t="s">
        <v>22</v>
      </c>
      <c r="G21" s="382" t="s">
        <v>316</v>
      </c>
      <c r="H21" s="413"/>
      <c r="I21" s="784"/>
      <c r="J21" s="393">
        <v>0</v>
      </c>
    </row>
    <row r="22" spans="1:10" ht="22.5" hidden="1" customHeight="1">
      <c r="A22" s="2138"/>
      <c r="B22" s="440"/>
      <c r="C22" s="2149"/>
      <c r="D22" s="378" t="str">
        <f>D19&amp;".3"</f>
        <v>5.1.3</v>
      </c>
      <c r="E22" s="377" t="s">
        <v>317</v>
      </c>
      <c r="F22" s="812" t="s">
        <v>22</v>
      </c>
      <c r="G22" s="412"/>
      <c r="H22" s="413"/>
      <c r="I22" s="784"/>
      <c r="J22" s="393">
        <v>0</v>
      </c>
    </row>
    <row r="23" spans="1:10" ht="22.5" hidden="1" customHeight="1">
      <c r="A23" s="2138"/>
      <c r="B23" s="440"/>
      <c r="C23" s="2149"/>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700000000000003"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700000000000003"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337</v>
      </c>
      <c r="F42" s="407"/>
      <c r="G42" s="2148"/>
      <c r="H42" s="414"/>
      <c r="J42" s="393">
        <v>15</v>
      </c>
    </row>
    <row r="43" spans="1:10" ht="27.3"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8"/>
      <c r="B47" s="440"/>
      <c r="C47" s="430"/>
      <c r="D47" s="378" t="str">
        <f>D45&amp;".2"</f>
        <v>11.2</v>
      </c>
      <c r="E47" s="380" t="s">
        <v>341</v>
      </c>
      <c r="F47" s="428"/>
      <c r="G47" s="375" t="s">
        <v>342</v>
      </c>
      <c r="H47" s="413"/>
      <c r="J47" s="393">
        <v>23</v>
      </c>
    </row>
    <row r="48" spans="1:10" ht="24" customHeight="1">
      <c r="A48" s="2138"/>
      <c r="B48" s="440"/>
      <c r="C48" s="430"/>
      <c r="D48" s="378" t="str">
        <f>D45&amp;".3"</f>
        <v>11.3</v>
      </c>
      <c r="E48" s="380" t="s">
        <v>343</v>
      </c>
      <c r="F48" s="428"/>
      <c r="G48" s="375" t="s">
        <v>344</v>
      </c>
      <c r="H48" s="413"/>
      <c r="J48" s="393">
        <v>23</v>
      </c>
    </row>
    <row r="49" spans="1:10" ht="24" customHeight="1">
      <c r="A49" s="2138"/>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5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2"/>
      <c r="F54" s="2142"/>
      <c r="G54" s="2142"/>
      <c r="J54" s="398">
        <v>40</v>
      </c>
    </row>
    <row r="55" spans="1:10" ht="11.55" customHeight="1">
      <c r="D55" s="396"/>
      <c r="E55" s="397"/>
      <c r="F55" s="397"/>
      <c r="G55" s="397"/>
      <c r="J55" s="393">
        <v>11</v>
      </c>
    </row>
    <row r="56" spans="1:10" ht="28.5" customHeight="1">
      <c r="D56" s="399"/>
      <c r="E56" s="396"/>
      <c r="F56" s="408"/>
      <c r="G56" s="408"/>
      <c r="J56" s="393">
        <v>27</v>
      </c>
    </row>
    <row r="57" spans="1:10" ht="11.55" customHeight="1">
      <c r="D57" s="396"/>
      <c r="E57" s="396"/>
      <c r="F57" s="397"/>
      <c r="G57" s="397"/>
      <c r="J57" s="393">
        <v>11</v>
      </c>
    </row>
    <row r="58" spans="1:10" ht="40.950000000000003"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976A-2434-5F6E-FE1E-EDC6271AE3B2}">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60" hidden="1" customWidth="1"/>
    <col min="2" max="2" width="9.125" style="1563" hidden="1" customWidth="1"/>
    <col min="3" max="3" width="3" style="1768" customWidth="1"/>
    <col min="4" max="4" width="5" style="1563" customWidth="1"/>
    <col min="5" max="5" width="48" style="1563" customWidth="1"/>
    <col min="6" max="6" width="38" style="1563" customWidth="1"/>
    <col min="7" max="7" width="1.75" style="1563" hidden="1" customWidth="1"/>
    <col min="8" max="11" width="19.875" style="1563" hidden="1" customWidth="1"/>
    <col min="12" max="12" width="9.75" style="1563" hidden="1" customWidth="1"/>
    <col min="13" max="18" width="19.875" style="1563" hidden="1" customWidth="1"/>
    <col min="19" max="19" width="1.75" style="1563" hidden="1" customWidth="1"/>
    <col min="20" max="22" width="19.875" style="1563" customWidth="1"/>
    <col min="23" max="23" width="1.75" style="1563" hidden="1" customWidth="1"/>
    <col min="24" max="26" width="19.875" style="1563" hidden="1" customWidth="1"/>
    <col min="27" max="27" width="1.75" style="1563" hidden="1" customWidth="1"/>
    <col min="28" max="29" width="19.875" style="1563" hidden="1" customWidth="1"/>
    <col min="30" max="30" width="1.75" style="1563" hidden="1" customWidth="1"/>
    <col min="31" max="31" width="103.75" style="1563" hidden="1" customWidth="1"/>
    <col min="32" max="32" width="103.75" style="1563" customWidth="1"/>
    <col min="33" max="34" width="103.75" style="1563" hidden="1" customWidth="1"/>
    <col min="35" max="35" width="3" style="1746" customWidth="1"/>
    <col min="36" max="38" width="10" style="1570" customWidth="1"/>
    <col min="39" max="39" width="13.75" style="1570" hidden="1" customWidth="1"/>
    <col min="40" max="40" width="15" style="1570" customWidth="1"/>
    <col min="41" max="41" width="16" style="1570" customWidth="1"/>
    <col min="42" max="45" width="10" style="1570" customWidth="1"/>
    <col min="46" max="46" width="10.625" style="1563" hidden="1"/>
  </cols>
  <sheetData>
    <row r="1" spans="1:46" ht="22.5" hidden="1" customHeight="1">
      <c r="E1" s="350"/>
      <c r="F1" s="350"/>
      <c r="G1" s="350"/>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водоотведение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АО "Юграавиа"</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5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7" customHeight="1">
      <c r="C7" s="388"/>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5">
        <v>14</v>
      </c>
    </row>
    <row r="8" spans="1:46" ht="27.3" customHeight="1">
      <c r="C8" s="388"/>
      <c r="D8" s="2056" t="s">
        <v>87</v>
      </c>
      <c r="E8" s="2113" t="str">
        <f>"Наименование "&amp;IF(TEMPLATE_SPHERE&lt;&gt;"HEAT","централизованной ","")&amp;"системы "&amp;TEMPLATE_SPHERE_RUS</f>
        <v>Наименование централизованной системы водоотведения</v>
      </c>
      <c r="F8" s="2113" t="str">
        <f>IF(TEMPLATE_SPHERE&lt;&gt;"HEAT","Регулируемый вид деятельности","Вид регулируемой деятельности")</f>
        <v>Регулируемый вид деятельности</v>
      </c>
      <c r="G8" s="760"/>
      <c r="H8" s="2151" t="s">
        <v>355</v>
      </c>
      <c r="I8" s="2155" t="s">
        <v>356</v>
      </c>
      <c r="J8" s="2113" t="s">
        <v>357</v>
      </c>
      <c r="K8" s="2113"/>
      <c r="L8" s="2113"/>
      <c r="M8" s="2150"/>
      <c r="N8" s="2113" t="s">
        <v>358</v>
      </c>
      <c r="O8" s="2113"/>
      <c r="P8" s="2113" t="s">
        <v>359</v>
      </c>
      <c r="Q8" s="2113"/>
      <c r="R8" s="2153" t="s">
        <v>360</v>
      </c>
      <c r="S8" s="756"/>
      <c r="T8" s="2151" t="s">
        <v>361</v>
      </c>
      <c r="U8" s="2151" t="s">
        <v>362</v>
      </c>
      <c r="V8" s="2151" t="s">
        <v>363</v>
      </c>
      <c r="W8" s="758"/>
      <c r="X8" s="2151" t="s">
        <v>364</v>
      </c>
      <c r="Y8" s="2151" t="s">
        <v>365</v>
      </c>
      <c r="Z8" s="2151" t="s">
        <v>366</v>
      </c>
      <c r="AA8" s="758"/>
      <c r="AB8" s="2151" t="s">
        <v>367</v>
      </c>
      <c r="AC8" s="2151" t="s">
        <v>360</v>
      </c>
      <c r="AD8" s="758"/>
      <c r="AE8" s="2113"/>
      <c r="AF8" s="2113"/>
      <c r="AG8" s="2113"/>
      <c r="AH8" s="2113"/>
      <c r="AT8" s="385">
        <v>26</v>
      </c>
    </row>
    <row r="9" spans="1:46" ht="46.2" customHeight="1">
      <c r="C9" s="388"/>
      <c r="D9" s="2056"/>
      <c r="E9" s="2113"/>
      <c r="F9" s="2113"/>
      <c r="G9" s="761"/>
      <c r="H9" s="2152"/>
      <c r="I9" s="2156"/>
      <c r="J9" s="363" t="s">
        <v>368</v>
      </c>
      <c r="K9" s="363" t="s">
        <v>369</v>
      </c>
      <c r="L9" s="363" t="s">
        <v>370</v>
      </c>
      <c r="M9" s="369" t="s">
        <v>371</v>
      </c>
      <c r="N9" s="363" t="s">
        <v>372</v>
      </c>
      <c r="O9" s="363" t="s">
        <v>371</v>
      </c>
      <c r="P9" s="363" t="s">
        <v>373</v>
      </c>
      <c r="Q9" s="363" t="s">
        <v>371</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7"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375</v>
      </c>
      <c r="AF12" s="2157" t="s">
        <v>376</v>
      </c>
      <c r="AG12" s="2157" t="s">
        <v>377</v>
      </c>
      <c r="AH12" s="2157"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7" customHeight="1">
      <c r="AI14" s="385"/>
      <c r="AT14" s="385">
        <v>14</v>
      </c>
    </row>
    <row r="15" spans="1:46" ht="14.7" customHeight="1">
      <c r="E15" s="694"/>
      <c r="L15" s="694"/>
      <c r="AT15" s="385">
        <v>14</v>
      </c>
    </row>
    <row r="16" spans="1:46" ht="14.7" customHeight="1">
      <c r="L16" s="694"/>
      <c r="AT16" s="385">
        <v>14</v>
      </c>
    </row>
    <row r="17" spans="1:46" ht="14.7"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62A5-857C-F9CE-2386-7BED4E878A52}">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60" hidden="1" customWidth="1"/>
    <col min="2" max="2" width="9.1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625" style="1563" hidden="1"/>
  </cols>
  <sheetData>
    <row r="1" spans="1:22" ht="22.5" hidden="1" customHeight="1">
      <c r="E1" s="350"/>
      <c r="F1" s="350"/>
      <c r="G1" s="350"/>
      <c r="H1" s="2162" t="s">
        <v>350</v>
      </c>
      <c r="I1" s="2162"/>
      <c r="V1" s="1535" t="s">
        <v>14</v>
      </c>
    </row>
    <row r="2" spans="1:22" s="1563" customFormat="1" ht="14.25" hidden="1" customHeight="1">
      <c r="C2" s="1547"/>
      <c r="D2" s="2166" t="s">
        <v>108</v>
      </c>
      <c r="E2" s="2168"/>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7"/>
      <c r="E3" s="2169"/>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5" t="s">
        <v>382</v>
      </c>
      <c r="E6" s="2165"/>
      <c r="F6" s="2165"/>
      <c r="G6" s="2165"/>
      <c r="H6" s="2165"/>
      <c r="I6" s="2165"/>
      <c r="J6" s="429"/>
      <c r="K6" s="1543"/>
      <c r="V6" s="1535">
        <v>28</v>
      </c>
    </row>
    <row r="7" spans="1:22" ht="18" customHeight="1">
      <c r="C7" s="1444"/>
      <c r="D7" s="2137" t="str">
        <f>IF(org=0,"Не определено",org)</f>
        <v>АО "Юграавиа"</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7" customHeight="1">
      <c r="C10" s="1444"/>
      <c r="D10" s="2150" t="s">
        <v>298</v>
      </c>
      <c r="E10" s="2163"/>
      <c r="F10" s="2163"/>
      <c r="G10" s="2163"/>
      <c r="H10" s="2163"/>
      <c r="I10" s="2163"/>
      <c r="J10" s="2113" t="s">
        <v>299</v>
      </c>
      <c r="V10" s="1535">
        <v>14</v>
      </c>
    </row>
    <row r="11" spans="1:22" ht="27.3" customHeight="1">
      <c r="C11" s="1444"/>
      <c r="D11" s="2056" t="s">
        <v>87</v>
      </c>
      <c r="E11" s="2113" t="s">
        <v>104</v>
      </c>
      <c r="F11" s="2116" t="s">
        <v>87</v>
      </c>
      <c r="G11" s="2117"/>
      <c r="H11" s="2115" t="s">
        <v>383</v>
      </c>
      <c r="I11" s="2115" t="s">
        <v>384</v>
      </c>
      <c r="J11" s="2113"/>
      <c r="V11" s="1535">
        <v>26</v>
      </c>
    </row>
    <row r="12" spans="1:22" ht="14.7" customHeight="1">
      <c r="C12" s="1444"/>
      <c r="D12" s="2056"/>
      <c r="E12" s="2113"/>
      <c r="F12" s="2121"/>
      <c r="G12" s="2122"/>
      <c r="H12" s="2170"/>
      <c r="I12" s="2170"/>
      <c r="J12" s="2113"/>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7" customHeight="1">
      <c r="A14" s="1535"/>
      <c r="C14" s="1444"/>
      <c r="D14" s="2166" t="s">
        <v>108</v>
      </c>
      <c r="E14" s="2168"/>
      <c r="F14" s="1545"/>
      <c r="G14" s="1544" t="s">
        <v>108</v>
      </c>
      <c r="H14" s="1551"/>
      <c r="I14" s="1549"/>
      <c r="J14" s="2100" t="s">
        <v>385</v>
      </c>
      <c r="K14" s="1535"/>
      <c r="R14" s="438" t="s">
        <v>379</v>
      </c>
      <c r="S14" s="438" t="s">
        <v>379</v>
      </c>
      <c r="V14" s="1535">
        <v>14</v>
      </c>
    </row>
    <row r="15" spans="1:22" ht="14.7" customHeight="1">
      <c r="A15" s="1535"/>
      <c r="C15" s="1444"/>
      <c r="D15" s="2167"/>
      <c r="E15" s="2169"/>
      <c r="F15" s="343"/>
      <c r="G15" s="801"/>
      <c r="H15" s="801" t="s">
        <v>381</v>
      </c>
      <c r="I15" s="251"/>
      <c r="J15" s="2101"/>
      <c r="K15" s="1535"/>
      <c r="R15" s="438"/>
      <c r="S15" s="438"/>
      <c r="V15" s="1535">
        <v>14</v>
      </c>
    </row>
    <row r="16" spans="1:22" ht="14.7" customHeight="1">
      <c r="A16" s="1535"/>
      <c r="C16" s="1444"/>
      <c r="D16" s="343"/>
      <c r="E16" s="801" t="s">
        <v>121</v>
      </c>
      <c r="F16" s="251"/>
      <c r="G16" s="251"/>
      <c r="H16" s="344"/>
      <c r="I16" s="344"/>
      <c r="J16" s="2102"/>
      <c r="K16" s="1535"/>
      <c r="V16" s="1535">
        <v>14</v>
      </c>
    </row>
    <row r="17" spans="1:22" ht="14.7"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4E4B6-2A6B-8741-AECC-3AA94647850D}">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60" hidden="1" customWidth="1"/>
    <col min="2" max="3" width="9.125" style="1563" hidden="1" customWidth="1"/>
    <col min="4" max="4" width="3" style="1768" customWidth="1"/>
    <col min="5" max="5" width="6" style="1563" customWidth="1"/>
    <col min="6" max="6" width="1.75" style="1563" hidden="1" customWidth="1"/>
    <col min="7" max="8" width="30" style="1563" customWidth="1"/>
    <col min="9" max="9" width="8" style="1563" customWidth="1"/>
    <col min="10" max="10" width="12.125" style="1563" customWidth="1"/>
    <col min="11" max="11" width="46" style="1563" customWidth="1"/>
    <col min="12" max="12" width="100" style="1563" customWidth="1"/>
    <col min="13" max="13" width="7" style="1746" customWidth="1"/>
    <col min="14" max="22" width="10" style="1563" customWidth="1"/>
    <col min="23" max="23" width="10.6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386</v>
      </c>
      <c r="F4" s="2049"/>
      <c r="G4" s="2050"/>
      <c r="H4" s="2050"/>
      <c r="I4" s="2051"/>
      <c r="J4" s="429"/>
      <c r="K4" s="391"/>
      <c r="L4" s="391"/>
      <c r="W4" s="385">
        <v>22</v>
      </c>
    </row>
    <row r="5" spans="1:23" s="1563" customFormat="1" ht="18" customHeight="1">
      <c r="A5" s="695"/>
      <c r="D5" s="754"/>
      <c r="E5" s="2159" t="str">
        <f>IF(org=0,"Не определено",org)</f>
        <v>АО "Юграавиа"</v>
      </c>
      <c r="F5" s="2159"/>
      <c r="G5" s="2160"/>
      <c r="H5" s="2160"/>
      <c r="I5" s="2161"/>
      <c r="J5" s="429"/>
      <c r="K5" s="391"/>
      <c r="L5" s="391"/>
      <c r="M5" s="445"/>
      <c r="W5" s="694">
        <v>17</v>
      </c>
    </row>
    <row r="6" spans="1:23" s="1540" customFormat="1" ht="11.55" customHeight="1">
      <c r="A6" s="417"/>
      <c r="D6" s="424"/>
      <c r="E6" s="419"/>
      <c r="F6" s="419"/>
      <c r="G6" s="422"/>
      <c r="H6" s="422"/>
      <c r="I6" s="423"/>
      <c r="J6" s="423"/>
      <c r="K6" s="690"/>
      <c r="L6" s="423"/>
      <c r="W6" s="418">
        <v>11</v>
      </c>
    </row>
    <row r="7" spans="1:23" ht="14.7" customHeight="1">
      <c r="D7" s="388"/>
      <c r="E7" s="2144" t="s">
        <v>298</v>
      </c>
      <c r="F7" s="2144"/>
      <c r="G7" s="2145"/>
      <c r="H7" s="2145"/>
      <c r="I7" s="2145"/>
      <c r="J7" s="2145"/>
      <c r="K7" s="2145"/>
      <c r="L7" s="2113" t="s">
        <v>299</v>
      </c>
      <c r="W7" s="385">
        <v>14</v>
      </c>
    </row>
    <row r="8" spans="1:23" ht="48.3" customHeight="1">
      <c r="D8" s="388"/>
      <c r="E8" s="411" t="s">
        <v>87</v>
      </c>
      <c r="F8" s="755"/>
      <c r="G8" s="403" t="s">
        <v>85</v>
      </c>
      <c r="H8" s="403" t="s">
        <v>86</v>
      </c>
      <c r="I8" s="352" t="s">
        <v>84</v>
      </c>
      <c r="J8" s="352" t="s">
        <v>387</v>
      </c>
      <c r="K8" s="352" t="s">
        <v>388</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389</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390</v>
      </c>
      <c r="Q12" s="454" t="s">
        <v>391</v>
      </c>
      <c r="R12" s="455" t="s">
        <v>392</v>
      </c>
      <c r="S12" s="449" t="s">
        <v>393</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5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7"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7" customHeight="1">
      <c r="W16" s="385">
        <v>14</v>
      </c>
    </row>
    <row r="17" spans="1:23" ht="14.7" customHeight="1">
      <c r="W17" s="385">
        <v>14</v>
      </c>
    </row>
    <row r="18" spans="1:23" ht="14.7"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D718-ABC1-FC1A-DBB1-99A4FFD4E45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33"/>
      <c r="R6" s="294"/>
      <c r="S6" s="1237"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37"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149" t="s">
        <v>444</v>
      </c>
      <c r="AA41" s="2150" t="s">
        <v>445</v>
      </c>
      <c r="AB41" s="2164"/>
      <c r="AC41" s="2203"/>
      <c r="AD41" s="2170"/>
      <c r="AE41" s="2194"/>
      <c r="AF41" s="1150" t="s">
        <v>442</v>
      </c>
      <c r="AG41" s="1150" t="s">
        <v>443</v>
      </c>
      <c r="AH41" s="1241"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5"/>
      <c r="F47" s="2185"/>
      <c r="G47" s="2185"/>
      <c r="H47" s="2185"/>
      <c r="I47" s="2186" t="str">
        <f>S46&amp;".1"</f>
        <v>....1</v>
      </c>
      <c r="J47" s="1291"/>
      <c r="K47" s="1291"/>
      <c r="L47" s="1292" t="s">
        <v>401</v>
      </c>
      <c r="P47" s="2188">
        <v>1</v>
      </c>
      <c r="Q47" s="1148"/>
      <c r="R47" s="294"/>
      <c r="S47" s="1152"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5"/>
      <c r="F48" s="2185"/>
      <c r="G48" s="2185"/>
      <c r="H48" s="2185"/>
      <c r="I48" s="2187"/>
      <c r="J48" s="2186" t="str">
        <f>I47&amp;".1"</f>
        <v>....1.1</v>
      </c>
      <c r="K48" s="1291"/>
      <c r="L48" s="1292" t="s">
        <v>404</v>
      </c>
      <c r="P48" s="2188"/>
      <c r="Q48" s="2188">
        <v>1</v>
      </c>
      <c r="R48" s="295"/>
      <c r="S48" s="1152"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5"/>
      <c r="F49" s="2185"/>
      <c r="G49" s="2185"/>
      <c r="H49" s="2185"/>
      <c r="I49" s="2187"/>
      <c r="J49" s="2187"/>
      <c r="K49" s="2186" t="str">
        <f>J48&amp;".1"</f>
        <v>....1.1.1</v>
      </c>
      <c r="L49" s="1292" t="s">
        <v>407</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23</v>
      </c>
    </row>
    <row r="50" spans="1:45" ht="1.05" customHeight="1">
      <c r="A50" s="1291" t="s">
        <v>156</v>
      </c>
      <c r="B50" s="1291" t="s">
        <v>157</v>
      </c>
      <c r="C50" s="1291" t="s">
        <v>158</v>
      </c>
      <c r="D50" s="1291" t="s">
        <v>159</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156</v>
      </c>
      <c r="B51" s="1291" t="s">
        <v>157</v>
      </c>
      <c r="C51" s="1291" t="s">
        <v>158</v>
      </c>
      <c r="D51" s="1291" t="s">
        <v>159</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156</v>
      </c>
      <c r="B52" s="1291" t="s">
        <v>157</v>
      </c>
      <c r="C52" s="1291" t="s">
        <v>158</v>
      </c>
      <c r="D52" s="1291" t="s">
        <v>159</v>
      </c>
      <c r="E52" s="2185"/>
      <c r="F52" s="2185"/>
      <c r="G52" s="2185"/>
      <c r="H52" s="2185"/>
      <c r="I52" s="2186"/>
      <c r="J52" s="1291"/>
      <c r="K52" s="1291"/>
      <c r="L52" s="1292"/>
      <c r="P52" s="2188"/>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156</v>
      </c>
      <c r="B53" s="1291" t="s">
        <v>157</v>
      </c>
      <c r="C53" s="1291" t="s">
        <v>158</v>
      </c>
      <c r="D53" s="1291" t="s">
        <v>159</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156</v>
      </c>
      <c r="B54" s="1271" t="s">
        <v>157</v>
      </c>
      <c r="C54" s="1271" t="s">
        <v>158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156</v>
      </c>
      <c r="B55" s="1271" t="s">
        <v>157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156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2"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7"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0585-610B-5AF2-22C4-7ECF07167B4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2.05" customHeight="1">
      <c r="A48" s="1291" t="s">
        <v>161</v>
      </c>
      <c r="B48" s="1291" t="s">
        <v>162</v>
      </c>
      <c r="C48" s="1291" t="s">
        <v>163</v>
      </c>
      <c r="D48" s="1291" t="s">
        <v>164</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161</v>
      </c>
      <c r="B49" s="1291" t="s">
        <v>162</v>
      </c>
      <c r="C49" s="1291" t="s">
        <v>163</v>
      </c>
      <c r="D49" s="1291" t="s">
        <v>164</v>
      </c>
      <c r="E49" s="2185"/>
      <c r="F49" s="2185"/>
      <c r="G49" s="2185"/>
      <c r="H49" s="2185"/>
      <c r="I49" s="2187"/>
      <c r="J49" s="2187"/>
      <c r="K49" s="2186" t="str">
        <f>J48&amp;".1"</f>
        <v>....1.1.1</v>
      </c>
      <c r="L49" s="1292" t="s">
        <v>407</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05"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161</v>
      </c>
      <c r="B51" s="1291" t="s">
        <v>162</v>
      </c>
      <c r="C51" s="1291" t="s">
        <v>163</v>
      </c>
      <c r="D51" s="1291" t="s">
        <v>164</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161</v>
      </c>
      <c r="B52" s="1291" t="s">
        <v>162</v>
      </c>
      <c r="C52" s="1291" t="s">
        <v>163</v>
      </c>
      <c r="D52" s="1291" t="s">
        <v>164</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7"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8197D-D066-0391-1A9C-E9D8FD8C28F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1" width="11.375" style="1563" hidden="1" customWidth="1"/>
    <col min="12" max="12" width="19.125" style="2000" hidden="1" customWidth="1"/>
    <col min="13" max="14" width="12.25" style="2002" hidden="1" customWidth="1"/>
    <col min="15" max="15" width="23.375" style="2002" hidden="1" customWidth="1"/>
    <col min="16" max="16" width="3" style="2002"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7" customHeight="1">
      <c r="Q25" s="314"/>
      <c r="R25" s="314"/>
      <c r="S25" s="1203"/>
      <c r="T25" s="395"/>
      <c r="U25" s="395"/>
      <c r="AS25" s="1559">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7"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7"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700000000000003"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700000000000003"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2.0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2.0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2.0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2.0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2.0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05"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5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5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7"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2" customHeight="1">
      <c r="A54" s="1303" t="s">
        <v>210</v>
      </c>
      <c r="B54" s="1303" t="s">
        <v>211</v>
      </c>
      <c r="C54" s="1303" t="s">
        <v>212</v>
      </c>
      <c r="D54" s="1302"/>
      <c r="E54" s="2211"/>
      <c r="F54" s="2211"/>
      <c r="G54" s="2210"/>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2" customHeight="1">
      <c r="A55" s="1303" t="s">
        <v>210</v>
      </c>
      <c r="B55" s="1303" t="s">
        <v>211</v>
      </c>
      <c r="C55" s="1302"/>
      <c r="D55" s="1302"/>
      <c r="E55" s="2211"/>
      <c r="F55" s="2210"/>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2" customHeight="1">
      <c r="A56" s="1303" t="s">
        <v>210</v>
      </c>
      <c r="B56" s="1303"/>
      <c r="C56" s="1303"/>
      <c r="D56" s="1303"/>
      <c r="E56" s="2210"/>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2"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5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7"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17F5-E7D8-CCD6-7C6C-7F4F0921C03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1" width="11.375" style="1563" hidden="1" customWidth="1"/>
    <col min="12" max="12" width="19.125" style="2000" hidden="1" customWidth="1"/>
    <col min="13" max="14" width="12.25" style="2002" hidden="1" customWidth="1"/>
    <col min="15" max="15" width="23.375" style="2002" hidden="1" customWidth="1"/>
    <col min="16" max="16" width="3" style="2002"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7" customHeight="1">
      <c r="Q25" s="314"/>
      <c r="R25" s="314"/>
      <c r="S25" s="1203"/>
      <c r="T25" s="395"/>
      <c r="U25" s="395"/>
      <c r="AS25" s="1559">
        <v>14</v>
      </c>
    </row>
    <row r="26" spans="1:45" ht="14.7"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7"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7"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700000000000003"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700000000000003"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2.0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2.0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2.0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2.0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2.0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05"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5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5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7"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05" customHeight="1">
      <c r="A54" s="1195" t="s">
        <v>210</v>
      </c>
      <c r="B54" s="1195" t="s">
        <v>211</v>
      </c>
      <c r="C54" s="1195" t="s">
        <v>212</v>
      </c>
      <c r="D54" s="1897"/>
      <c r="E54" s="2211"/>
      <c r="F54" s="2211"/>
      <c r="G54" s="2210"/>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05" customHeight="1">
      <c r="A55" s="1195" t="s">
        <v>210</v>
      </c>
      <c r="B55" s="1195" t="s">
        <v>211</v>
      </c>
      <c r="C55" s="1897"/>
      <c r="D55" s="1897"/>
      <c r="E55" s="2211"/>
      <c r="F55" s="2210"/>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05" customHeight="1">
      <c r="A56" s="1195" t="s">
        <v>210</v>
      </c>
      <c r="B56" s="1195"/>
      <c r="C56" s="1195"/>
      <c r="D56" s="1195"/>
      <c r="E56" s="2210"/>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0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5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7"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F32A-F56C-E03E-E1FC-D0A30CC9C32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1" style="1563" customWidth="1"/>
    <col min="21" max="21" width="0.75" style="1563" hidden="1" customWidth="1"/>
    <col min="22" max="22" width="1.75" style="1563" hidden="1" customWidth="1"/>
    <col min="23" max="23" width="24.75" style="1563" hidden="1" customWidth="1"/>
    <col min="24" max="25" width="0.12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0.125" style="1563" customWidth="1"/>
    <col min="31" max="31" width="24" style="1563" customWidth="1"/>
    <col min="32" max="33" width="0.125"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3">
        <v>14</v>
      </c>
    </row>
    <row r="40" spans="1:45" ht="24" customHeight="1">
      <c r="Q40" s="314"/>
      <c r="R40" s="314"/>
      <c r="S40" s="2197"/>
      <c r="T40" s="2145"/>
      <c r="U40" s="962"/>
      <c r="V40" s="2212" t="s">
        <v>431</v>
      </c>
      <c r="W40" s="2116" t="s">
        <v>432</v>
      </c>
      <c r="X40" s="1304" t="s">
        <v>433</v>
      </c>
      <c r="Y40" s="1304"/>
      <c r="Z40" s="2043" t="s">
        <v>434</v>
      </c>
      <c r="AA40" s="2043"/>
      <c r="AB40" s="2037"/>
      <c r="AC40" s="2202"/>
      <c r="AD40" s="2212" t="s">
        <v>431</v>
      </c>
      <c r="AE40" s="2116" t="s">
        <v>432</v>
      </c>
      <c r="AF40" s="1304" t="s">
        <v>433</v>
      </c>
      <c r="AG40" s="1304"/>
      <c r="AH40" s="2043" t="s">
        <v>434</v>
      </c>
      <c r="AI40" s="2043"/>
      <c r="AJ40" s="2037"/>
      <c r="AK40" s="2202"/>
      <c r="AL40" s="2205"/>
      <c r="AM40" s="2056"/>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7"/>
      <c r="T41" s="2145"/>
      <c r="U41" s="240"/>
      <c r="V41" s="2213"/>
      <c r="W41" s="2121"/>
      <c r="X41" s="1301" t="s">
        <v>442</v>
      </c>
      <c r="Y41" s="1301" t="s">
        <v>443</v>
      </c>
      <c r="Z41" s="1262" t="s">
        <v>444</v>
      </c>
      <c r="AA41" s="2150" t="s">
        <v>445</v>
      </c>
      <c r="AB41" s="2164"/>
      <c r="AC41" s="2203"/>
      <c r="AD41" s="2213"/>
      <c r="AE41" s="2121"/>
      <c r="AF41" s="1301" t="s">
        <v>442</v>
      </c>
      <c r="AG41" s="1301" t="s">
        <v>443</v>
      </c>
      <c r="AH41" s="1262" t="s">
        <v>444</v>
      </c>
      <c r="AI41" s="2150" t="s">
        <v>445</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192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192</v>
      </c>
      <c r="B44" s="1291" t="s">
        <v>193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192</v>
      </c>
      <c r="B46" s="1291" t="s">
        <v>193</v>
      </c>
      <c r="C46" s="1291" t="s">
        <v>194</v>
      </c>
      <c r="D46" s="1291" t="s">
        <v>195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2.05" customHeight="1">
      <c r="A48" s="1291" t="s">
        <v>192</v>
      </c>
      <c r="B48" s="1291" t="s">
        <v>193</v>
      </c>
      <c r="C48" s="1291" t="s">
        <v>194</v>
      </c>
      <c r="D48" s="1291" t="s">
        <v>195</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192</v>
      </c>
      <c r="B49" s="1291" t="s">
        <v>193</v>
      </c>
      <c r="C49" s="1291" t="s">
        <v>194</v>
      </c>
      <c r="D49" s="1291" t="s">
        <v>195</v>
      </c>
      <c r="E49" s="2185"/>
      <c r="F49" s="2185"/>
      <c r="G49" s="2185"/>
      <c r="H49" s="2185"/>
      <c r="I49" s="2187"/>
      <c r="J49" s="2187"/>
      <c r="K49" s="2186" t="str">
        <f>J48&amp;".1"</f>
        <v>....1.1.1</v>
      </c>
      <c r="L49" s="1292" t="s">
        <v>407</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05" customHeight="1">
      <c r="A50" s="1291" t="s">
        <v>192</v>
      </c>
      <c r="B50" s="1291" t="s">
        <v>193</v>
      </c>
      <c r="C50" s="1291" t="s">
        <v>194</v>
      </c>
      <c r="D50" s="1291" t="s">
        <v>195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192</v>
      </c>
      <c r="B51" s="1291" t="s">
        <v>193</v>
      </c>
      <c r="C51" s="1291" t="s">
        <v>194</v>
      </c>
      <c r="D51" s="1291" t="s">
        <v>195</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192</v>
      </c>
      <c r="B52" s="1291" t="s">
        <v>193</v>
      </c>
      <c r="C52" s="1291" t="s">
        <v>194</v>
      </c>
      <c r="D52" s="1291" t="s">
        <v>195</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192</v>
      </c>
      <c r="B53" s="1291" t="s">
        <v>193</v>
      </c>
      <c r="C53" s="1291" t="s">
        <v>194</v>
      </c>
      <c r="D53" s="1291" t="s">
        <v>195</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192</v>
      </c>
      <c r="B54" s="1271" t="s">
        <v>193</v>
      </c>
      <c r="C54" s="1271" t="s">
        <v>194</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192</v>
      </c>
      <c r="B55" s="1271" t="s">
        <v>193</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192</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7"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EFA4-7E93-872D-9F1D-869A1BF4999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2002" hidden="1"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8.37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168</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168</v>
      </c>
      <c r="B44" s="1291" t="s">
        <v>169</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168</v>
      </c>
      <c r="B46" s="1291" t="s">
        <v>169</v>
      </c>
      <c r="C46" s="1291" t="s">
        <v>170</v>
      </c>
      <c r="D46" s="1291" t="s">
        <v>171</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2.05" customHeight="1">
      <c r="A48" s="1291" t="s">
        <v>168</v>
      </c>
      <c r="B48" s="1291" t="s">
        <v>169</v>
      </c>
      <c r="C48" s="1291" t="s">
        <v>170</v>
      </c>
      <c r="D48" s="1291" t="s">
        <v>171</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168</v>
      </c>
      <c r="B49" s="1291" t="s">
        <v>169</v>
      </c>
      <c r="C49" s="1291" t="s">
        <v>170</v>
      </c>
      <c r="D49" s="1291" t="s">
        <v>171</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05" customHeight="1">
      <c r="A50" s="1291" t="s">
        <v>168</v>
      </c>
      <c r="B50" s="1291" t="s">
        <v>169</v>
      </c>
      <c r="C50" s="1291" t="s">
        <v>170</v>
      </c>
      <c r="D50" s="1291" t="s">
        <v>171</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168</v>
      </c>
      <c r="B51" s="1291" t="s">
        <v>169</v>
      </c>
      <c r="C51" s="1291" t="s">
        <v>170</v>
      </c>
      <c r="D51" s="1291" t="s">
        <v>171</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168</v>
      </c>
      <c r="B52" s="1291" t="s">
        <v>169</v>
      </c>
      <c r="C52" s="1291" t="s">
        <v>170</v>
      </c>
      <c r="D52" s="1291" t="s">
        <v>171</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05" customHeight="1">
      <c r="A54" s="1271" t="s">
        <v>168</v>
      </c>
      <c r="B54" s="1271" t="s">
        <v>169</v>
      </c>
      <c r="C54" s="1271" t="s">
        <v>170</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168</v>
      </c>
      <c r="B55" s="1271" t="s">
        <v>169</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168</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19.9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7"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700000000000003"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5F2C-472A-B2BB-5939-5539DCA426A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2002" hidden="1"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399</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401</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404</v>
      </c>
      <c r="M7" s="475"/>
      <c r="N7" s="1294"/>
      <c r="P7" s="2188"/>
      <c r="Q7" s="2188">
        <v>1</v>
      </c>
      <c r="R7" s="1570"/>
      <c r="S7" s="1930" t="e">
        <f>$J7</f>
        <v>#N/A</v>
      </c>
      <c r="T7" s="224" t="s">
        <v>405</v>
      </c>
      <c r="U7" s="238"/>
      <c r="V7" s="2218"/>
      <c r="W7" s="2218"/>
      <c r="X7" s="2218"/>
      <c r="Y7" s="2218"/>
      <c r="Z7" s="2218"/>
      <c r="AA7" s="2218"/>
      <c r="AB7" s="2218"/>
      <c r="AC7" s="2218"/>
      <c r="AD7" s="2218"/>
      <c r="AE7" s="2218"/>
      <c r="AF7" s="2218"/>
      <c r="AG7" s="2218"/>
      <c r="AH7" s="2218"/>
      <c r="AI7" s="2218"/>
      <c r="AJ7" s="2218"/>
      <c r="AK7" s="2218"/>
      <c r="AL7" s="2218"/>
      <c r="AM7" s="1933" t="s">
        <v>406</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2.05" customHeight="1">
      <c r="A48" s="1291" t="s">
        <v>180</v>
      </c>
      <c r="B48" s="1291" t="s">
        <v>181</v>
      </c>
      <c r="C48" s="1291" t="s">
        <v>182</v>
      </c>
      <c r="D48" s="1291" t="s">
        <v>183</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180</v>
      </c>
      <c r="B49" s="1291" t="s">
        <v>181</v>
      </c>
      <c r="C49" s="1291" t="s">
        <v>182</v>
      </c>
      <c r="D49" s="1291" t="s">
        <v>183</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05"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5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05"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7"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700000000000003"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4C83B-33B7-F2F1-1FC3-1EEE0FCC4AFA}">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2002" hidden="1" customWidth="1"/>
    <col min="17" max="18" width="3" style="282" customWidth="1"/>
    <col min="19" max="19" width="12" style="200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5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7" customHeight="1">
      <c r="Q27" s="314"/>
      <c r="R27" s="314"/>
      <c r="S27" s="2137" t="str">
        <f>IF(org=0,"Не определено",org)</f>
        <v>АО "Юграавиа"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7"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7"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7"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700000000000003"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700000000000003"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2.0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2.0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2.05" customHeight="1">
      <c r="A48" s="1291" t="s">
        <v>186</v>
      </c>
      <c r="B48" s="1291" t="s">
        <v>187</v>
      </c>
      <c r="C48" s="1291" t="s">
        <v>188</v>
      </c>
      <c r="D48" s="1291" t="s">
        <v>189</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2.05" customHeight="1">
      <c r="A49" s="1291" t="s">
        <v>186</v>
      </c>
      <c r="B49" s="1291" t="s">
        <v>187</v>
      </c>
      <c r="C49" s="1291" t="s">
        <v>188</v>
      </c>
      <c r="D49" s="1291" t="s">
        <v>189</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55" customHeight="1">
      <c r="A51" s="1291" t="s">
        <v>186</v>
      </c>
      <c r="B51" s="1291" t="s">
        <v>187</v>
      </c>
      <c r="C51" s="1291" t="s">
        <v>188</v>
      </c>
      <c r="D51" s="1291" t="s">
        <v>189</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55" customHeight="1">
      <c r="A52" s="1291" t="s">
        <v>186</v>
      </c>
      <c r="B52" s="1291" t="s">
        <v>187</v>
      </c>
      <c r="C52" s="1291" t="s">
        <v>188</v>
      </c>
      <c r="D52" s="1291" t="s">
        <v>189</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2"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55" customHeight="1">
      <c r="M58" s="1088"/>
      <c r="N58" s="1088"/>
      <c r="O58" s="475"/>
      <c r="P58" s="1083"/>
      <c r="Q58" s="1083"/>
      <c r="R58" s="1083"/>
      <c r="S58" s="1083"/>
      <c r="AN58" s="1083"/>
      <c r="AO58" s="1083"/>
      <c r="AP58" s="1083"/>
      <c r="AQ58" s="1083"/>
      <c r="AR58" s="1083"/>
      <c r="AS58" s="1083">
        <v>11</v>
      </c>
    </row>
    <row r="59" spans="1:45" ht="14.7"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7"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7"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7" customHeight="1">
      <c r="O62" s="475"/>
      <c r="AS62" s="1083">
        <v>14</v>
      </c>
    </row>
    <row r="63" spans="1:45" ht="14.7"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7"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7"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C8E2-487C-95E6-458B-860BB1E33B9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2" width="11.375" style="1563" hidden="1" customWidth="1"/>
    <col min="13" max="13" width="19.125" style="2000" hidden="1" customWidth="1"/>
    <col min="14" max="15" width="12.25" style="2002" hidden="1" customWidth="1"/>
    <col min="16" max="16" width="23.375" style="2002" hidden="1" customWidth="1"/>
    <col min="17" max="17" width="3.75" style="2002" hidden="1" customWidth="1"/>
    <col min="18" max="20" width="3" style="282" customWidth="1"/>
    <col min="21" max="21" width="12" style="2003" customWidth="1"/>
    <col min="22" max="22" width="31" style="1563" customWidth="1"/>
    <col min="23" max="23" width="0.125" style="1563" customWidth="1"/>
    <col min="24" max="28" width="21.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21.75" style="1563" customWidth="1"/>
    <col min="34" max="37" width="21" style="1563" customWidth="1"/>
    <col min="38" max="38" width="11" style="1563" customWidth="1"/>
    <col min="39" max="39" width="3.75" style="1563" customWidth="1"/>
    <col min="40" max="40" width="11" style="1563" customWidth="1"/>
    <col min="41" max="41" width="8.625" style="1563" hidden="1" customWidth="1"/>
    <col min="42" max="42" width="4" style="1563" customWidth="1"/>
    <col min="43" max="43" width="115" style="1563" customWidth="1"/>
    <col min="44" max="48" width="10" style="1570" customWidth="1"/>
    <col min="49" max="49" width="10.6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394</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396</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401</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404</v>
      </c>
      <c r="N7" s="447"/>
      <c r="O7" s="265"/>
      <c r="Q7" s="2188"/>
      <c r="R7" s="2188">
        <v>1</v>
      </c>
      <c r="S7" s="456"/>
      <c r="T7" s="295"/>
      <c r="U7" s="1264" t="e">
        <f>$J7</f>
        <v>#N/A</v>
      </c>
      <c r="V7" s="224" t="s">
        <v>405</v>
      </c>
      <c r="W7" s="238"/>
      <c r="X7" s="2172"/>
      <c r="Y7" s="2173"/>
      <c r="Z7" s="2173"/>
      <c r="AA7" s="2173"/>
      <c r="AB7" s="2173"/>
      <c r="AC7" s="2168"/>
      <c r="AD7" s="2168"/>
      <c r="AE7" s="2168"/>
      <c r="AF7" s="2228"/>
      <c r="AG7" s="2172"/>
      <c r="AH7" s="2173"/>
      <c r="AI7" s="2173"/>
      <c r="AJ7" s="2173"/>
      <c r="AK7" s="2173"/>
      <c r="AL7" s="2173"/>
      <c r="AM7" s="2173"/>
      <c r="AN7" s="2173"/>
      <c r="AO7" s="2173"/>
      <c r="AP7" s="2174"/>
      <c r="AQ7" s="1186" t="s">
        <v>406</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407</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451</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452</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7"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7"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7" customHeight="1">
      <c r="R31" s="314"/>
      <c r="S31" s="314"/>
      <c r="T31" s="314"/>
      <c r="U31" s="2137" t="str">
        <f>IF(org=0,"Не определено",org)</f>
        <v>АО "Юграавиа"</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421</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422</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423</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424</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7"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7" customHeight="1">
      <c r="R42" s="314"/>
      <c r="S42" s="314"/>
      <c r="T42" s="314"/>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3">
        <v>14</v>
      </c>
    </row>
    <row r="43" spans="1:49" ht="14.7" customHeight="1">
      <c r="R43" s="314"/>
      <c r="S43" s="314"/>
      <c r="T43" s="314"/>
      <c r="U43" s="2197" t="s">
        <v>87</v>
      </c>
      <c r="V43" s="2145" t="s">
        <v>426</v>
      </c>
      <c r="W43" s="239"/>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3">
        <v>14</v>
      </c>
    </row>
    <row r="44" spans="1:49" ht="35.700000000000003" customHeight="1">
      <c r="R44" s="314"/>
      <c r="S44" s="314"/>
      <c r="T44" s="314"/>
      <c r="U44" s="2197"/>
      <c r="V44" s="2145"/>
      <c r="W44" s="962"/>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3">
        <v>34</v>
      </c>
    </row>
    <row r="45" spans="1:49" ht="14.7" customHeight="1">
      <c r="R45" s="314"/>
      <c r="S45" s="314"/>
      <c r="T45" s="314"/>
      <c r="U45" s="2197"/>
      <c r="V45" s="2145"/>
      <c r="W45" s="962"/>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3">
        <v>14</v>
      </c>
    </row>
    <row r="46" spans="1:49" ht="27.3" customHeight="1">
      <c r="R46" s="314"/>
      <c r="S46" s="314"/>
      <c r="T46" s="314"/>
      <c r="U46" s="2197"/>
      <c r="V46" s="2145"/>
      <c r="W46" s="962"/>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7"/>
      <c r="V47" s="2145"/>
      <c r="W47" s="240"/>
      <c r="X47" s="2121"/>
      <c r="Y47" s="2152"/>
      <c r="Z47" s="2152"/>
      <c r="AA47" s="1150" t="s">
        <v>460</v>
      </c>
      <c r="AB47" s="1150" t="s">
        <v>461</v>
      </c>
      <c r="AC47" s="2152"/>
      <c r="AD47" s="2156"/>
      <c r="AE47" s="2154"/>
      <c r="AF47" s="2203"/>
      <c r="AG47" s="2121"/>
      <c r="AH47" s="2152"/>
      <c r="AI47" s="2152"/>
      <c r="AJ47" s="1150" t="s">
        <v>460</v>
      </c>
      <c r="AK47" s="1150" t="s">
        <v>461</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2.05" customHeight="1">
      <c r="A49" s="1195" t="s">
        <v>174</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2.05" customHeight="1">
      <c r="A50" s="1195" t="s">
        <v>174</v>
      </c>
      <c r="B50" s="1195" t="s">
        <v>175</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398</v>
      </c>
      <c r="AS51" s="438"/>
      <c r="AT51" s="438" t="str">
        <f t="shared" si="2"/>
        <v xml:space="preserve">Наименование системы теплоснабжения </v>
      </c>
      <c r="AU51" s="438"/>
      <c r="AV51" s="438"/>
      <c r="AW51" s="1083">
        <v>23</v>
      </c>
    </row>
    <row r="52" spans="1:49" ht="22.05" customHeight="1">
      <c r="A52" s="1195" t="s">
        <v>174</v>
      </c>
      <c r="B52" s="1195" t="s">
        <v>175</v>
      </c>
      <c r="C52" s="1195" t="s">
        <v>176</v>
      </c>
      <c r="D52" s="1195" t="s">
        <v>177</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1"/>
      <c r="F53" s="2211"/>
      <c r="G53" s="2211"/>
      <c r="H53" s="2211"/>
      <c r="I53" s="2056" t="str">
        <f>U52&amp;".1"</f>
        <v>....1</v>
      </c>
      <c r="J53" s="1303"/>
      <c r="K53" s="1303"/>
      <c r="L53" s="1303"/>
      <c r="M53" s="1309" t="s">
        <v>401</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2.05" customHeight="1">
      <c r="A54" s="1195" t="s">
        <v>174</v>
      </c>
      <c r="B54" s="1195" t="s">
        <v>175</v>
      </c>
      <c r="C54" s="1195" t="s">
        <v>176</v>
      </c>
      <c r="D54" s="1195" t="s">
        <v>177</v>
      </c>
      <c r="E54" s="2211"/>
      <c r="F54" s="2211"/>
      <c r="G54" s="2211"/>
      <c r="H54" s="2211"/>
      <c r="I54" s="2038"/>
      <c r="J54" s="2056" t="str">
        <f>I53&amp;".1"</f>
        <v>....1.1</v>
      </c>
      <c r="K54" s="1195"/>
      <c r="L54" s="1195"/>
      <c r="M54" s="1238" t="s">
        <v>404</v>
      </c>
      <c r="Q54" s="2188"/>
      <c r="R54" s="2188">
        <v>1</v>
      </c>
      <c r="S54" s="456"/>
      <c r="T54" s="295"/>
      <c r="U54" s="1264" t="str">
        <f>$J54</f>
        <v>....1.1</v>
      </c>
      <c r="V54" s="224" t="s">
        <v>405</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406</v>
      </c>
      <c r="AS54" s="438"/>
      <c r="AT54" s="438" t="str">
        <f t="shared" si="2"/>
        <v>Группа потребителей</v>
      </c>
      <c r="AU54" s="438"/>
      <c r="AV54" s="438"/>
      <c r="AW54" s="1083">
        <v>21</v>
      </c>
    </row>
    <row r="55" spans="1:49" ht="22.05" customHeight="1">
      <c r="A55" s="1195" t="s">
        <v>174</v>
      </c>
      <c r="B55" s="1195" t="s">
        <v>175</v>
      </c>
      <c r="C55" s="1195" t="s">
        <v>176</v>
      </c>
      <c r="D55" s="1195" t="s">
        <v>177</v>
      </c>
      <c r="E55" s="2211"/>
      <c r="F55" s="2211"/>
      <c r="G55" s="2211"/>
      <c r="H55" s="2211"/>
      <c r="I55" s="2038"/>
      <c r="J55" s="2038"/>
      <c r="K55" s="2056" t="str">
        <f>J54&amp;".1"</f>
        <v>....1.1.1</v>
      </c>
      <c r="L55" s="78"/>
      <c r="M55" s="1238" t="s">
        <v>407</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450</v>
      </c>
      <c r="AR55" s="449" t="e">
        <f ca="1">STRCHECKDATE(X57:AP57)</f>
        <v>#NAME?</v>
      </c>
      <c r="AS55" s="438"/>
      <c r="AT55" s="438" t="str">
        <f t="shared" si="2"/>
        <v/>
      </c>
      <c r="AU55" s="438"/>
      <c r="AV55" s="438"/>
      <c r="AW55" s="1083">
        <v>21</v>
      </c>
    </row>
    <row r="56" spans="1:49" ht="11.55" customHeight="1">
      <c r="A56" s="1195" t="s">
        <v>174</v>
      </c>
      <c r="B56" s="1195" t="s">
        <v>175</v>
      </c>
      <c r="C56" s="1195" t="s">
        <v>176</v>
      </c>
      <c r="D56" s="1195" t="s">
        <v>177</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55" customHeight="1">
      <c r="A58" s="1195" t="s">
        <v>174</v>
      </c>
      <c r="B58" s="1195" t="s">
        <v>175</v>
      </c>
      <c r="C58" s="1195" t="s">
        <v>176</v>
      </c>
      <c r="D58" s="1195" t="s">
        <v>177</v>
      </c>
      <c r="E58" s="2211"/>
      <c r="F58" s="2211"/>
      <c r="G58" s="2211"/>
      <c r="H58" s="2211"/>
      <c r="I58" s="2038"/>
      <c r="J58" s="2038"/>
      <c r="K58" s="2056"/>
      <c r="L58" s="1195"/>
      <c r="M58" s="1238"/>
      <c r="Q58" s="2188"/>
      <c r="R58" s="2188"/>
      <c r="S58" s="1259"/>
      <c r="T58" s="294"/>
      <c r="U58" s="1206"/>
      <c r="V58" s="226" t="s">
        <v>452</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55" customHeight="1">
      <c r="A59" s="1195" t="s">
        <v>174</v>
      </c>
      <c r="B59" s="1195" t="s">
        <v>175</v>
      </c>
      <c r="C59" s="1195" t="s">
        <v>176</v>
      </c>
      <c r="D59" s="1195" t="s">
        <v>177</v>
      </c>
      <c r="E59" s="2211"/>
      <c r="F59" s="2211"/>
      <c r="G59" s="2211"/>
      <c r="H59" s="2211"/>
      <c r="I59" s="2038"/>
      <c r="J59" s="2056"/>
      <c r="K59" s="1195"/>
      <c r="L59" s="1195"/>
      <c r="M59" s="1238"/>
      <c r="Q59" s="2188"/>
      <c r="R59" s="2188"/>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55" customHeight="1">
      <c r="A60" s="1195" t="s">
        <v>174</v>
      </c>
      <c r="B60" s="1195" t="s">
        <v>175</v>
      </c>
      <c r="C60" s="1195" t="s">
        <v>176</v>
      </c>
      <c r="D60" s="1195" t="s">
        <v>177</v>
      </c>
      <c r="E60" s="2211"/>
      <c r="F60" s="2211"/>
      <c r="G60" s="2211"/>
      <c r="H60" s="2211"/>
      <c r="I60" s="2056"/>
      <c r="J60" s="1195"/>
      <c r="K60" s="1195"/>
      <c r="L60" s="1195"/>
      <c r="M60" s="1238"/>
      <c r="Q60" s="2188"/>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1"/>
      <c r="F62" s="2211"/>
      <c r="G62" s="2210"/>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1"/>
      <c r="F63" s="2210"/>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10"/>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2"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55" customHeight="1">
      <c r="N66" s="1083"/>
      <c r="O66" s="1083"/>
      <c r="P66" s="447"/>
      <c r="Q66" s="1083"/>
      <c r="R66" s="1083"/>
      <c r="S66" s="1083"/>
      <c r="T66" s="1083"/>
      <c r="U66" s="1083"/>
      <c r="AR66" s="1083"/>
      <c r="AS66" s="1083"/>
      <c r="AT66" s="1083"/>
      <c r="AU66" s="1083"/>
      <c r="AV66" s="1083"/>
      <c r="AW66" s="1083">
        <v>11</v>
      </c>
    </row>
    <row r="67" spans="1:49" ht="35.700000000000003"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7"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C810D-4B0C-0E9B-3A14-CCD59675BFA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25" style="1563" customWidth="1"/>
    <col min="22" max="23" width="21.75" style="1563" hidden="1" customWidth="1"/>
    <col min="24" max="24" width="11.75" style="1563" hidden="1" customWidth="1"/>
    <col min="25" max="25" width="3.75" style="1563" hidden="1" customWidth="1"/>
    <col min="26" max="26" width="11.75" style="1563" hidden="1" customWidth="1"/>
    <col min="27" max="27" width="8.625" style="1563" hidden="1" customWidth="1"/>
    <col min="28" max="28" width="5.375" style="1563" customWidth="1"/>
    <col min="29" max="30" width="3" style="1563" customWidth="1"/>
    <col min="31" max="31" width="24" style="1563" customWidth="1"/>
    <col min="32" max="32" width="3.75" style="1563" customWidth="1"/>
    <col min="33" max="34" width="3" style="1563" customWidth="1"/>
    <col min="35" max="35" width="24" style="1563" customWidth="1"/>
    <col min="36" max="36" width="3.75" style="1563" customWidth="1"/>
    <col min="37" max="38" width="3" style="1563" customWidth="1"/>
    <col min="39" max="39" width="18" style="1563" customWidth="1"/>
    <col min="40" max="41" width="21" style="1563" customWidth="1"/>
    <col min="42" max="42" width="11" style="1563" customWidth="1"/>
    <col min="43" max="43" width="3.75" style="1563" customWidth="1"/>
    <col min="44" max="44" width="11" style="1563" customWidth="1"/>
    <col min="45" max="45" width="8.625" style="1563" hidden="1" customWidth="1"/>
    <col min="46" max="46" width="4" style="1563" customWidth="1"/>
    <col min="47" max="47" width="115" style="1563" customWidth="1"/>
    <col min="48" max="52" width="10" style="1570" customWidth="1"/>
    <col min="53" max="53" width="10.6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394</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396</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397</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399</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401</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462</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463</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464</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7"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3"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7" customHeight="1">
      <c r="Q28" s="229"/>
      <c r="R28" s="314"/>
      <c r="S28" s="2137" t="str">
        <f>IF(org=0,"Не определено",org)</f>
        <v>АО "Юграавиа"</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421</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421</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0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7"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7" customHeight="1">
      <c r="Q39" s="229"/>
      <c r="R39" s="314"/>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3">
        <v>14</v>
      </c>
    </row>
    <row r="40" spans="1:53" ht="14.7" customHeight="1">
      <c r="Q40" s="229"/>
      <c r="R40" s="314"/>
      <c r="S40" s="2197" t="s">
        <v>87</v>
      </c>
      <c r="T40" s="2145" t="s">
        <v>471</v>
      </c>
      <c r="U40" s="239"/>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3">
        <v>14</v>
      </c>
    </row>
    <row r="41" spans="1:53" ht="35.700000000000003" customHeight="1">
      <c r="Q41" s="229"/>
      <c r="R41" s="314"/>
      <c r="S41" s="2197"/>
      <c r="T41" s="2145"/>
      <c r="U41" s="962"/>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3">
        <v>34</v>
      </c>
    </row>
    <row r="42" spans="1:53" ht="14.7"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7"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7"/>
      <c r="T43" s="2145"/>
      <c r="U43" s="240"/>
      <c r="V43" s="1258" t="s">
        <v>476</v>
      </c>
      <c r="W43" s="1258" t="s">
        <v>477</v>
      </c>
      <c r="X43" s="1266"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6" t="s">
        <v>444</v>
      </c>
      <c r="AQ43" s="2150" t="s">
        <v>445</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2.05" customHeight="1">
      <c r="A46" s="1291" t="s">
        <v>198</v>
      </c>
      <c r="B46" s="1291" t="s">
        <v>199</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399</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400</v>
      </c>
      <c r="AW48" s="438"/>
      <c r="AX48" s="438" t="str">
        <f t="shared" si="2"/>
        <v xml:space="preserve">Источник тепловой энергии  </v>
      </c>
      <c r="AY48" s="438"/>
      <c r="AZ48" s="438"/>
      <c r="BA48" s="1083">
        <v>20</v>
      </c>
    </row>
    <row r="49" spans="1:53" s="1570" customFormat="1" ht="1.05" customHeight="1">
      <c r="A49" s="1271" t="s">
        <v>198</v>
      </c>
      <c r="B49" s="1271" t="s">
        <v>199</v>
      </c>
      <c r="C49" s="1271" t="s">
        <v>200</v>
      </c>
      <c r="D49" s="1271" t="s">
        <v>201</v>
      </c>
      <c r="E49" s="2185"/>
      <c r="F49" s="2185"/>
      <c r="G49" s="2185"/>
      <c r="H49" s="2185"/>
      <c r="I49" s="2186" t="str">
        <f>S48&amp;".1"</f>
        <v>....1</v>
      </c>
      <c r="J49" s="1271"/>
      <c r="K49" s="1271"/>
      <c r="L49" s="1274" t="s">
        <v>401</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05" customHeight="1">
      <c r="A50" s="1271" t="s">
        <v>198</v>
      </c>
      <c r="B50" s="1271" t="s">
        <v>199</v>
      </c>
      <c r="C50" s="1271" t="s">
        <v>200</v>
      </c>
      <c r="D50" s="1271" t="s">
        <v>201</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2.05" customHeight="1">
      <c r="A51" s="1291" t="s">
        <v>198</v>
      </c>
      <c r="B51" s="1291" t="s">
        <v>199</v>
      </c>
      <c r="C51" s="1291" t="s">
        <v>200</v>
      </c>
      <c r="D51" s="1291" t="s">
        <v>201</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478</v>
      </c>
      <c r="AV51" s="449" t="e">
        <f ca="1">STRCHECKDATE(V54:AT54)</f>
        <v>#NAME?</v>
      </c>
      <c r="AW51" s="438"/>
      <c r="AX51" s="438" t="str">
        <f t="shared" si="2"/>
        <v/>
      </c>
      <c r="AY51" s="438"/>
      <c r="AZ51" s="438"/>
      <c r="BA51" s="1083">
        <v>21</v>
      </c>
    </row>
    <row r="52" spans="1:53" ht="11.55" customHeight="1">
      <c r="A52" s="1291" t="s">
        <v>198</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463</v>
      </c>
      <c r="AN52" s="1321"/>
      <c r="AO52" s="1424"/>
      <c r="AP52" s="1321"/>
      <c r="AQ52" s="1321"/>
      <c r="AR52" s="1321"/>
      <c r="AS52" s="1321"/>
      <c r="AT52" s="1318"/>
      <c r="AU52" s="2208"/>
      <c r="AW52" s="438"/>
      <c r="AX52" s="438"/>
      <c r="AY52" s="438"/>
      <c r="AZ52" s="438"/>
      <c r="BA52" s="1083">
        <v>11</v>
      </c>
    </row>
    <row r="53" spans="1:53" ht="11.55" customHeight="1">
      <c r="A53" s="1291" t="s">
        <v>198</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464</v>
      </c>
      <c r="AJ53" s="1321"/>
      <c r="AK53" s="1321"/>
      <c r="AL53" s="1321"/>
      <c r="AM53" s="1321"/>
      <c r="AN53" s="1321"/>
      <c r="AO53" s="1424"/>
      <c r="AP53" s="1321"/>
      <c r="AQ53" s="1321"/>
      <c r="AR53" s="1321"/>
      <c r="AS53" s="1321"/>
      <c r="AT53" s="1318"/>
      <c r="AU53" s="2208"/>
      <c r="AW53" s="438"/>
      <c r="AX53" s="438"/>
      <c r="AY53" s="438"/>
      <c r="AZ53" s="438"/>
      <c r="BA53" s="1083">
        <v>11</v>
      </c>
    </row>
    <row r="54" spans="1:53" ht="11.55" customHeight="1">
      <c r="A54" s="1291" t="s">
        <v>198</v>
      </c>
      <c r="B54" s="1291" t="s">
        <v>199</v>
      </c>
      <c r="C54" s="1291" t="s">
        <v>200</v>
      </c>
      <c r="D54" s="1291" t="s">
        <v>201</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55" customHeight="1">
      <c r="A55" s="1291" t="s">
        <v>198</v>
      </c>
      <c r="B55" s="1291" t="s">
        <v>199</v>
      </c>
      <c r="C55" s="1291" t="s">
        <v>200</v>
      </c>
      <c r="D55" s="1291" t="s">
        <v>201</v>
      </c>
      <c r="E55" s="2185"/>
      <c r="F55" s="2185"/>
      <c r="G55" s="2185"/>
      <c r="H55" s="2185"/>
      <c r="I55" s="2187"/>
      <c r="J55" s="2186"/>
      <c r="K55" s="1291"/>
      <c r="L55" s="1292"/>
      <c r="P55" s="2188"/>
      <c r="Q55" s="218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05" customHeight="1">
      <c r="A56" s="1271" t="s">
        <v>198</v>
      </c>
      <c r="B56" s="1271" t="s">
        <v>199</v>
      </c>
      <c r="C56" s="1271" t="s">
        <v>200</v>
      </c>
      <c r="D56" s="1271" t="s">
        <v>201</v>
      </c>
      <c r="E56" s="2185"/>
      <c r="F56" s="2185"/>
      <c r="G56" s="2185"/>
      <c r="H56" s="2185"/>
      <c r="I56" s="2186"/>
      <c r="J56" s="1271"/>
      <c r="K56" s="1271"/>
      <c r="L56" s="1274"/>
      <c r="M56" s="448"/>
      <c r="N56" s="448"/>
      <c r="O56" s="448"/>
      <c r="P56" s="2188"/>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05" customHeight="1">
      <c r="A57" s="1271" t="s">
        <v>198</v>
      </c>
      <c r="B57" s="1271" t="s">
        <v>199</v>
      </c>
      <c r="C57" s="1271" t="s">
        <v>200</v>
      </c>
      <c r="D57" s="1271" t="s">
        <v>201</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05" customHeight="1">
      <c r="A58" s="1271" t="s">
        <v>198</v>
      </c>
      <c r="B58" s="1271" t="s">
        <v>199</v>
      </c>
      <c r="C58" s="1271" t="s">
        <v>200</v>
      </c>
      <c r="D58" s="1242"/>
      <c r="E58" s="2185"/>
      <c r="F58" s="2185"/>
      <c r="G58" s="2184"/>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05" customHeight="1">
      <c r="A59" s="1271" t="s">
        <v>198</v>
      </c>
      <c r="B59" s="1271" t="s">
        <v>199</v>
      </c>
      <c r="C59" s="1242"/>
      <c r="D59" s="1242"/>
      <c r="E59" s="2185"/>
      <c r="F59" s="2184"/>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05" customHeight="1">
      <c r="A60" s="1271" t="s">
        <v>198</v>
      </c>
      <c r="B60" s="1271"/>
      <c r="C60" s="1271"/>
      <c r="D60" s="1271"/>
      <c r="E60" s="2185"/>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05" customHeight="1">
      <c r="A61" s="1271" t="s">
        <v>198</v>
      </c>
      <c r="B61" s="1271"/>
      <c r="C61" s="1271"/>
      <c r="D61" s="1271"/>
      <c r="E61" s="2184"/>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05"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55" customHeight="1">
      <c r="M63" s="1088"/>
      <c r="N63" s="1088"/>
      <c r="O63" s="475"/>
      <c r="P63" s="1088"/>
      <c r="Q63" s="1088"/>
      <c r="R63" s="1083"/>
      <c r="S63" s="1083"/>
      <c r="AV63" s="1083"/>
      <c r="AW63" s="1083"/>
      <c r="AX63" s="1083"/>
      <c r="AY63" s="1083"/>
      <c r="AZ63" s="1083"/>
      <c r="BA63" s="1083">
        <v>11</v>
      </c>
    </row>
    <row r="64" spans="1:53" ht="19.9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7"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95"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7"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ED9B6-A8ED-AF8B-8865-E736EFEFAFD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53"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280" t="s">
        <v>487</v>
      </c>
      <c r="W38" s="2038" t="s">
        <v>433</v>
      </c>
      <c r="X38" s="2037"/>
      <c r="Y38" s="2038" t="s">
        <v>434</v>
      </c>
      <c r="Z38" s="2043"/>
      <c r="AA38" s="2037"/>
      <c r="AB38" s="2202"/>
      <c r="AC38" s="12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280" t="s">
        <v>490</v>
      </c>
      <c r="W39" s="1150" t="s">
        <v>491</v>
      </c>
      <c r="X39" s="1150" t="s">
        <v>492</v>
      </c>
      <c r="Y39" s="1285" t="s">
        <v>444</v>
      </c>
      <c r="Z39" s="2150" t="s">
        <v>445</v>
      </c>
      <c r="AA39" s="2164"/>
      <c r="AB39" s="2203"/>
      <c r="AC39" s="1280" t="s">
        <v>490</v>
      </c>
      <c r="AD39" s="1150" t="s">
        <v>491</v>
      </c>
      <c r="AE39" s="1150" t="s">
        <v>492</v>
      </c>
      <c r="AF39" s="1285" t="s">
        <v>444</v>
      </c>
      <c r="AG39" s="2150" t="s">
        <v>445</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5"/>
      <c r="F44" s="2185"/>
      <c r="G44" s="2185"/>
      <c r="H44" s="2185"/>
      <c r="I44" s="2186" t="str">
        <f>S43&amp;".1"</f>
        <v>...1</v>
      </c>
      <c r="J44" s="1291"/>
      <c r="K44" s="1291"/>
      <c r="L44" s="1292"/>
      <c r="P44" s="2188">
        <v>1</v>
      </c>
      <c r="Q44" s="1282"/>
      <c r="R44" s="294"/>
      <c r="S44" s="1286"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5"/>
      <c r="F45" s="2185"/>
      <c r="G45" s="2185"/>
      <c r="H45" s="2185"/>
      <c r="I45" s="2187"/>
      <c r="J45" s="2186" t="str">
        <f>I44&amp;".1"</f>
        <v>...1.1</v>
      </c>
      <c r="K45" s="1291"/>
      <c r="L45" s="1292" t="s">
        <v>404</v>
      </c>
      <c r="P45" s="2188"/>
      <c r="Q45" s="2188">
        <v>1</v>
      </c>
      <c r="R45" s="295"/>
      <c r="S45" s="1286"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224</v>
      </c>
      <c r="B48" s="1291" t="s">
        <v>225</v>
      </c>
      <c r="C48" s="1291" t="s">
        <v>226</v>
      </c>
      <c r="D48" s="1291" t="s">
        <v>493</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224</v>
      </c>
      <c r="B49" s="1291" t="s">
        <v>225</v>
      </c>
      <c r="C49" s="1291" t="s">
        <v>226</v>
      </c>
      <c r="D49" s="1291" t="s">
        <v>493</v>
      </c>
      <c r="E49" s="2185"/>
      <c r="F49" s="2185"/>
      <c r="G49" s="2185"/>
      <c r="H49" s="2185"/>
      <c r="I49" s="2186"/>
      <c r="J49" s="1291"/>
      <c r="K49" s="1291"/>
      <c r="L49" s="1292"/>
      <c r="P49" s="2188"/>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224</v>
      </c>
      <c r="B50" s="1291" t="s">
        <v>225</v>
      </c>
      <c r="C50" s="1291" t="s">
        <v>226</v>
      </c>
      <c r="D50" s="1291" t="s">
        <v>493</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5"/>
      <c r="F51" s="2184"/>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F25F-3FB3-1279-34AD-1DC34773863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229</v>
      </c>
      <c r="B48" s="1291" t="s">
        <v>230</v>
      </c>
      <c r="C48" s="1291" t="s">
        <v>231</v>
      </c>
      <c r="D48" s="1291" t="s">
        <v>494</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229</v>
      </c>
      <c r="B49" s="1291" t="s">
        <v>230</v>
      </c>
      <c r="C49" s="1291" t="s">
        <v>231</v>
      </c>
      <c r="D49" s="1291" t="s">
        <v>494</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229</v>
      </c>
      <c r="B50" s="1291" t="s">
        <v>230</v>
      </c>
      <c r="C50" s="1291" t="s">
        <v>231</v>
      </c>
      <c r="D50" s="1291" t="s">
        <v>494</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C5A3-6EE8-A995-5C6E-EF0D681BC89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234</v>
      </c>
      <c r="B48" s="1291" t="s">
        <v>235</v>
      </c>
      <c r="C48" s="1291" t="s">
        <v>236</v>
      </c>
      <c r="D48" s="1291" t="s">
        <v>495</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234</v>
      </c>
      <c r="B49" s="1291" t="s">
        <v>235</v>
      </c>
      <c r="C49" s="1291" t="s">
        <v>236</v>
      </c>
      <c r="D49" s="1291" t="s">
        <v>495</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234</v>
      </c>
      <c r="B50" s="1291" t="s">
        <v>235</v>
      </c>
      <c r="C50" s="1291" t="s">
        <v>236</v>
      </c>
      <c r="D50" s="1291" t="s">
        <v>495</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EA16-746C-B7FE-4DC5-E2A7A4EEC84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7000000000000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239</v>
      </c>
      <c r="B48" s="1291" t="s">
        <v>240</v>
      </c>
      <c r="C48" s="1291" t="s">
        <v>241</v>
      </c>
      <c r="D48" s="1291" t="s">
        <v>496</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239</v>
      </c>
      <c r="B49" s="1291" t="s">
        <v>240</v>
      </c>
      <c r="C49" s="1291" t="s">
        <v>241</v>
      </c>
      <c r="D49" s="1291" t="s">
        <v>496</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239</v>
      </c>
      <c r="B50" s="1291" t="s">
        <v>240</v>
      </c>
      <c r="C50" s="1291" t="s">
        <v>241</v>
      </c>
      <c r="D50" s="1291" t="s">
        <v>496</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B10B-05A3-3CF9-4093-5E0C227A4625}">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3" hidden="1" customWidth="1"/>
    <col min="4" max="4" width="11.875" style="1563" hidden="1" customWidth="1"/>
    <col min="5" max="11" width="10.125" style="1563" hidden="1" customWidth="1"/>
    <col min="12" max="12" width="10.125" style="2000" hidden="1" customWidth="1"/>
    <col min="13" max="15" width="10.1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25" style="1563" customWidth="1"/>
    <col min="22" max="23" width="21.75" style="1563" hidden="1" customWidth="1"/>
    <col min="24" max="24" width="11.75" style="1563" hidden="1" customWidth="1"/>
    <col min="25" max="25" width="3.75" style="1563" hidden="1" customWidth="1"/>
    <col min="26" max="26" width="11.75" style="1563" hidden="1" customWidth="1"/>
    <col min="27" max="27" width="8.625" style="1563" hidden="1" customWidth="1"/>
    <col min="28" max="28" width="27" style="1563" customWidth="1"/>
    <col min="29" max="29" width="24.625" style="1563" customWidth="1"/>
    <col min="30" max="31" width="21"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396</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397</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399</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401</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462</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466</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7"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7" customHeight="1">
      <c r="Q25" s="229"/>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421</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422</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421</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422</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0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7"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7" customHeight="1">
      <c r="Q36" s="229"/>
      <c r="R36" s="314"/>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9">
        <v>14</v>
      </c>
    </row>
    <row r="37" spans="1:43" ht="14.7" customHeight="1">
      <c r="Q37" s="229"/>
      <c r="R37" s="314"/>
      <c r="S37" s="2197" t="s">
        <v>87</v>
      </c>
      <c r="T37" s="2145" t="s">
        <v>497</v>
      </c>
      <c r="U37" s="275"/>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9">
        <v>14</v>
      </c>
    </row>
    <row r="38" spans="1:43" ht="35.700000000000003" customHeight="1">
      <c r="Q38" s="229"/>
      <c r="R38" s="314"/>
      <c r="S38" s="2197"/>
      <c r="T38" s="2145"/>
      <c r="U38" s="962"/>
      <c r="V38" s="2037" t="s">
        <v>475</v>
      </c>
      <c r="W38" s="2056"/>
      <c r="X38" s="2116" t="s">
        <v>434</v>
      </c>
      <c r="Y38" s="2226"/>
      <c r="Z38" s="2226"/>
      <c r="AA38" s="2145"/>
      <c r="AB38" s="2144"/>
      <c r="AC38" s="2144"/>
      <c r="AD38" s="2037" t="s">
        <v>475</v>
      </c>
      <c r="AE38" s="2056"/>
      <c r="AF38" s="2226" t="s">
        <v>434</v>
      </c>
      <c r="AG38" s="2226"/>
      <c r="AH38" s="2117"/>
      <c r="AI38" s="2202"/>
      <c r="AJ38" s="2205"/>
      <c r="AK38" s="2056"/>
      <c r="AQ38" s="1559">
        <v>34</v>
      </c>
    </row>
    <row r="39" spans="1:43" ht="14.7"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7"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7"/>
      <c r="T40" s="2145"/>
      <c r="U40" s="240"/>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2.05" customHeight="1">
      <c r="A43" s="1195" t="s">
        <v>204</v>
      </c>
      <c r="B43" s="1195" t="s">
        <v>205</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398</v>
      </c>
      <c r="AM44" s="1552"/>
      <c r="AN44" s="1552" t="str">
        <f t="shared" si="1"/>
        <v xml:space="preserve">Наименование системы теплоснабжения </v>
      </c>
      <c r="AO44" s="1552"/>
      <c r="AP44" s="1552"/>
      <c r="AQ44" s="1559">
        <v>23</v>
      </c>
    </row>
    <row r="45" spans="1:43" ht="22.05" customHeight="1">
      <c r="A45" s="1195" t="s">
        <v>204</v>
      </c>
      <c r="B45" s="1195" t="s">
        <v>205</v>
      </c>
      <c r="C45" s="1195" t="s">
        <v>206</v>
      </c>
      <c r="D45" s="1195" t="s">
        <v>207</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399</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1"/>
      <c r="F46" s="2211"/>
      <c r="G46" s="2211"/>
      <c r="H46" s="2211"/>
      <c r="I46" s="2056" t="str">
        <f>S45&amp;".1"</f>
        <v>....1</v>
      </c>
      <c r="J46" s="1303"/>
      <c r="K46" s="1303"/>
      <c r="L46" s="1309" t="s">
        <v>401</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2.05" customHeight="1">
      <c r="A48" s="1195" t="s">
        <v>204</v>
      </c>
      <c r="B48" s="1195" t="s">
        <v>205</v>
      </c>
      <c r="C48" s="1195" t="s">
        <v>206</v>
      </c>
      <c r="D48" s="1195" t="s">
        <v>207</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478</v>
      </c>
      <c r="AL48" s="1564" t="e">
        <f ca="1">STRCHECKDATE(#REF!)</f>
        <v>#NAME?</v>
      </c>
      <c r="AM48" s="1552"/>
      <c r="AN48" s="1552" t="str">
        <f t="shared" si="1"/>
        <v/>
      </c>
      <c r="AO48" s="1552"/>
      <c r="AP48" s="1552"/>
      <c r="AQ48" s="1559">
        <v>21</v>
      </c>
    </row>
    <row r="49" spans="1:43" ht="11.55" customHeight="1">
      <c r="A49" s="1195" t="s">
        <v>204</v>
      </c>
      <c r="B49" s="1195" t="s">
        <v>205</v>
      </c>
      <c r="C49" s="1195" t="s">
        <v>206</v>
      </c>
      <c r="D49" s="1195" t="s">
        <v>207</v>
      </c>
      <c r="E49" s="2211"/>
      <c r="F49" s="2211"/>
      <c r="G49" s="2211"/>
      <c r="H49" s="2211"/>
      <c r="I49" s="2038"/>
      <c r="J49" s="2056"/>
      <c r="K49" s="1195"/>
      <c r="L49" s="1238"/>
      <c r="P49" s="2188"/>
      <c r="Q49" s="2188"/>
      <c r="R49" s="294"/>
      <c r="S49" s="1206"/>
      <c r="T49" s="225" t="s">
        <v>466</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05" customHeight="1">
      <c r="A50" s="1303" t="s">
        <v>204</v>
      </c>
      <c r="B50" s="1303" t="s">
        <v>205</v>
      </c>
      <c r="C50" s="1303" t="s">
        <v>206</v>
      </c>
      <c r="D50" s="1303" t="s">
        <v>207</v>
      </c>
      <c r="E50" s="2211"/>
      <c r="F50" s="2211"/>
      <c r="G50" s="2211"/>
      <c r="H50" s="2211"/>
      <c r="I50" s="2056"/>
      <c r="J50" s="1303"/>
      <c r="K50" s="1303"/>
      <c r="L50" s="1309"/>
      <c r="M50" s="1174"/>
      <c r="N50" s="1174"/>
      <c r="O50" s="1174"/>
      <c r="P50" s="2188"/>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05" customHeight="1">
      <c r="A51" s="1303" t="s">
        <v>204</v>
      </c>
      <c r="B51" s="1303" t="s">
        <v>205</v>
      </c>
      <c r="C51" s="1303" t="s">
        <v>206</v>
      </c>
      <c r="D51" s="1303" t="s">
        <v>207</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05" customHeight="1">
      <c r="A52" s="1303" t="s">
        <v>204</v>
      </c>
      <c r="B52" s="1303" t="s">
        <v>205</v>
      </c>
      <c r="C52" s="1303" t="s">
        <v>206</v>
      </c>
      <c r="D52" s="1302"/>
      <c r="E52" s="2211"/>
      <c r="F52" s="2211"/>
      <c r="G52" s="2210"/>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05" customHeight="1">
      <c r="A53" s="1303" t="s">
        <v>204</v>
      </c>
      <c r="B53" s="1303" t="s">
        <v>205</v>
      </c>
      <c r="C53" s="1302"/>
      <c r="D53" s="1302"/>
      <c r="E53" s="2211"/>
      <c r="F53" s="2210"/>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05" customHeight="1">
      <c r="A54" s="1303" t="s">
        <v>204</v>
      </c>
      <c r="B54" s="1303"/>
      <c r="C54" s="1303"/>
      <c r="D54" s="1303"/>
      <c r="E54" s="2211"/>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05" customHeight="1">
      <c r="A55" s="1303" t="s">
        <v>204</v>
      </c>
      <c r="B55" s="1303"/>
      <c r="C55" s="1303"/>
      <c r="D55" s="1303"/>
      <c r="E55" s="2210"/>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05"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55" customHeight="1">
      <c r="M57" s="1559"/>
      <c r="N57" s="1559"/>
      <c r="O57" s="1563"/>
      <c r="P57" s="1294"/>
      <c r="Q57" s="1294"/>
      <c r="R57" s="1559"/>
      <c r="S57" s="1559"/>
      <c r="AL57" s="1559"/>
      <c r="AM57" s="1559"/>
      <c r="AN57" s="1559"/>
      <c r="AO57" s="1559"/>
      <c r="AP57" s="1559"/>
      <c r="AQ57" s="1559">
        <v>11</v>
      </c>
    </row>
    <row r="58" spans="1:43" ht="19.95"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7"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95"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7"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B235-9A95-82AB-707F-05F34F69CD1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0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7" customHeight="1">
      <c r="Q29" s="229"/>
      <c r="R29" s="314"/>
      <c r="S29" s="2137" t="str">
        <f>IF(org=0,"Не определено",org)</f>
        <v>АО "Юграавиа"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7"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7"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7"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700000000000003"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7"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7"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376" t="s">
        <v>476</v>
      </c>
      <c r="W44" s="1376" t="s">
        <v>477</v>
      </c>
      <c r="X44" s="1376" t="s">
        <v>476</v>
      </c>
      <c r="Y44" s="1376" t="s">
        <v>477</v>
      </c>
      <c r="Z44" s="1383"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6" t="s">
        <v>476</v>
      </c>
      <c r="AU44" s="1376" t="s">
        <v>477</v>
      </c>
      <c r="AV44" s="1376" t="s">
        <v>476</v>
      </c>
      <c r="AW44" s="1376" t="s">
        <v>477</v>
      </c>
      <c r="AX44" s="1383"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2.05" customHeight="1">
      <c r="A46" s="1291" t="s">
        <v>244</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244</v>
      </c>
      <c r="B47" s="1291" t="s">
        <v>245</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43.05" customHeight="1">
      <c r="A48" s="1291" t="s">
        <v>244</v>
      </c>
      <c r="B48" s="1291" t="s">
        <v>245</v>
      </c>
      <c r="C48" s="1291" t="s">
        <v>246</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5"/>
      <c r="F50" s="2185"/>
      <c r="G50" s="2185"/>
      <c r="H50" s="2185"/>
      <c r="I50" s="2186" t="str">
        <f>S49&amp;".1"</f>
        <v>.1</v>
      </c>
      <c r="J50" s="1271"/>
      <c r="K50" s="1271"/>
      <c r="L50" s="1274" t="s">
        <v>401</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55" customHeight="1">
      <c r="A52" s="1291" t="s">
        <v>244</v>
      </c>
      <c r="B52" s="1291" t="s">
        <v>245</v>
      </c>
      <c r="C52" s="1291" t="s">
        <v>246</v>
      </c>
      <c r="D52" s="1291" t="s">
        <v>513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499</v>
      </c>
      <c r="BE52" s="438"/>
      <c r="BF52" s="438" t="str">
        <f t="shared" si="3"/>
        <v/>
      </c>
      <c r="BG52" s="438"/>
      <c r="BH52" s="438"/>
      <c r="BI52" s="1083">
        <v>11</v>
      </c>
    </row>
    <row r="53" spans="1:61" ht="11.5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55" customHeight="1">
      <c r="A54" s="1291" t="s">
        <v>244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55" customHeight="1">
      <c r="A55" s="1291" t="s">
        <v>244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55" customHeight="1">
      <c r="A56" s="1291" t="s">
        <v>244</v>
      </c>
      <c r="B56" s="1291" t="s">
        <v>245</v>
      </c>
      <c r="C56" s="1291" t="s">
        <v>246</v>
      </c>
      <c r="D56" s="1291" t="s">
        <v>513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55" customHeight="1">
      <c r="A57" s="1291" t="s">
        <v>244</v>
      </c>
      <c r="B57" s="1291" t="s">
        <v>245</v>
      </c>
      <c r="C57" s="1291" t="s">
        <v>246</v>
      </c>
      <c r="D57" s="1291" t="s">
        <v>513</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5"/>
      <c r="F61" s="2184"/>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9.9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7"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9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7"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9C774-6064-0F26-141D-411879DAA2C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264</v>
      </c>
      <c r="B48" s="1291" t="s">
        <v>265</v>
      </c>
      <c r="C48" s="1291" t="s">
        <v>266</v>
      </c>
      <c r="D48" s="1291" t="s">
        <v>518</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264</v>
      </c>
      <c r="B49" s="1291" t="s">
        <v>265</v>
      </c>
      <c r="C49" s="1291" t="s">
        <v>266</v>
      </c>
      <c r="D49" s="1291" t="s">
        <v>518</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264</v>
      </c>
      <c r="B50" s="1291" t="s">
        <v>265</v>
      </c>
      <c r="C50" s="1291" t="s">
        <v>266</v>
      </c>
      <c r="D50" s="1291" t="s">
        <v>518</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86A8-3A5E-688B-E45F-9FAFEE6BA44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7"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7"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700000000000003"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3"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269</v>
      </c>
      <c r="B48" s="1291" t="s">
        <v>270</v>
      </c>
      <c r="C48" s="1291" t="s">
        <v>271</v>
      </c>
      <c r="D48" s="1291" t="s">
        <v>519</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2.05" customHeight="1">
      <c r="A49" s="1291" t="s">
        <v>269</v>
      </c>
      <c r="B49" s="1291" t="s">
        <v>270</v>
      </c>
      <c r="C49" s="1291" t="s">
        <v>271</v>
      </c>
      <c r="D49" s="1291" t="s">
        <v>519</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269</v>
      </c>
      <c r="B50" s="1291" t="s">
        <v>270</v>
      </c>
      <c r="C50" s="1291" t="s">
        <v>271</v>
      </c>
      <c r="D50" s="1291" t="s">
        <v>519</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7" customHeight="1">
      <c r="O56" s="475"/>
      <c r="AQ56" s="1083">
        <v>14</v>
      </c>
    </row>
    <row r="57" spans="1:43" ht="14.7"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E7B5-C8E1-E765-4CF9-2B31F7553B9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0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514</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7" customHeight="1">
      <c r="Q29" s="229"/>
      <c r="R29" s="314"/>
      <c r="S29" s="2137" t="str">
        <f>IF(org=0,"Не определено",org)</f>
        <v>АО "Юграавиа"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7"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7"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7" customHeight="1">
      <c r="Q41" s="229"/>
      <c r="R41" s="314"/>
      <c r="S41" s="2197" t="s">
        <v>87</v>
      </c>
      <c r="T41" s="2145" t="s">
        <v>505</v>
      </c>
      <c r="U41" s="239"/>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700000000000003"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3">
        <v>34</v>
      </c>
    </row>
    <row r="43" spans="1:61" ht="14.7"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7"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2.05" customHeight="1">
      <c r="A46" s="1291" t="s">
        <v>274</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274</v>
      </c>
      <c r="B47" s="1291" t="s">
        <v>275</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700000000000003" customHeight="1">
      <c r="A48" s="1291" t="s">
        <v>274</v>
      </c>
      <c r="B48" s="1291" t="s">
        <v>275</v>
      </c>
      <c r="C48" s="1291" t="s">
        <v>276</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55" customHeight="1">
      <c r="A52" s="1291" t="s">
        <v>274</v>
      </c>
      <c r="B52" s="1291" t="s">
        <v>275</v>
      </c>
      <c r="C52" s="1291" t="s">
        <v>276</v>
      </c>
      <c r="D52" s="1291" t="s">
        <v>527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5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55" customHeight="1">
      <c r="A54" s="1291" t="s">
        <v>274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55" customHeight="1">
      <c r="A55" s="1291" t="s">
        <v>274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55" customHeight="1">
      <c r="A56" s="1291" t="s">
        <v>274</v>
      </c>
      <c r="B56" s="1291" t="s">
        <v>275</v>
      </c>
      <c r="C56" s="1291" t="s">
        <v>276</v>
      </c>
      <c r="D56" s="1291" t="s">
        <v>527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55" customHeight="1">
      <c r="A57" s="1291" t="s">
        <v>274</v>
      </c>
      <c r="B57" s="1291" t="s">
        <v>275</v>
      </c>
      <c r="C57" s="1291" t="s">
        <v>276</v>
      </c>
      <c r="D57" s="1291" t="s">
        <v>527</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4.7"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7"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7"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7"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E2E7-8933-FF07-F7EA-818DD4BFAFE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8" width="19.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19.75" style="1563" customWidth="1"/>
    <col min="34" max="39" width="19" style="1563" customWidth="1"/>
    <col min="40" max="40" width="11" style="1563" customWidth="1"/>
    <col min="41" max="41" width="3.75" style="1563" customWidth="1"/>
    <col min="42" max="42" width="11" style="1563" customWidth="1"/>
    <col min="43" max="43" width="8.625" style="1563" hidden="1" customWidth="1"/>
    <col min="44" max="44" width="4" style="1563" customWidth="1"/>
    <col min="45" max="45" width="115" style="1563" customWidth="1"/>
    <col min="46" max="50" width="10" style="1570" customWidth="1"/>
    <col min="51" max="51" width="10.6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7"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7"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7" customHeight="1">
      <c r="Q37" s="314"/>
      <c r="R37" s="314"/>
      <c r="S37" s="2197" t="s">
        <v>87</v>
      </c>
      <c r="T37" s="2145" t="s">
        <v>426</v>
      </c>
      <c r="U37" s="239"/>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ht="19.95" customHeight="1">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3">
        <v>19</v>
      </c>
    </row>
    <row r="39" spans="1:51" s="1563" customFormat="1" ht="19.95"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4"/>
      <c r="AU39" s="1564"/>
      <c r="AV39" s="1564"/>
      <c r="AW39" s="1564"/>
      <c r="AX39" s="1564"/>
      <c r="AY39" s="1559">
        <v>19</v>
      </c>
    </row>
    <row r="40" spans="1:51" ht="61.95"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249</v>
      </c>
      <c r="B49" s="1291" t="s">
        <v>250</v>
      </c>
      <c r="C49" s="1291" t="s">
        <v>251</v>
      </c>
      <c r="D49" s="1291" t="s">
        <v>540</v>
      </c>
      <c r="E49" s="2185"/>
      <c r="F49" s="2185"/>
      <c r="G49" s="2185"/>
      <c r="H49" s="2185"/>
      <c r="I49" s="2187"/>
      <c r="J49" s="2186"/>
      <c r="K49" s="1291"/>
      <c r="L49" s="1292"/>
      <c r="P49" s="2188"/>
      <c r="Q49" s="218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2.05" customHeight="1">
      <c r="A50" s="1291" t="s">
        <v>249</v>
      </c>
      <c r="B50" s="1291" t="s">
        <v>250</v>
      </c>
      <c r="C50" s="1291" t="s">
        <v>251</v>
      </c>
      <c r="D50" s="1291" t="s">
        <v>540</v>
      </c>
      <c r="E50" s="2185"/>
      <c r="F50" s="2185"/>
      <c r="G50" s="2185"/>
      <c r="H50" s="2185"/>
      <c r="I50" s="2186"/>
      <c r="J50" s="1291"/>
      <c r="K50" s="1291"/>
      <c r="L50" s="1292"/>
      <c r="P50" s="2188"/>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2.05" customHeight="1">
      <c r="A51" s="1291" t="s">
        <v>249</v>
      </c>
      <c r="B51" s="1291" t="s">
        <v>250</v>
      </c>
      <c r="C51" s="1291" t="s">
        <v>251</v>
      </c>
      <c r="D51" s="1291" t="s">
        <v>540</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55" customHeight="1">
      <c r="M55" s="1088"/>
      <c r="N55" s="1088"/>
      <c r="O55" s="475"/>
      <c r="P55" s="1083"/>
      <c r="Q55" s="1083"/>
      <c r="R55" s="1083"/>
      <c r="S55" s="1083"/>
      <c r="AT55" s="1083"/>
      <c r="AU55" s="1083"/>
      <c r="AV55" s="1083"/>
      <c r="AW55" s="1083"/>
      <c r="AX55" s="1083"/>
      <c r="AY55" s="1083">
        <v>11</v>
      </c>
    </row>
    <row r="56" spans="1:51" ht="14.7"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7" customHeight="1">
      <c r="O57" s="475"/>
      <c r="AY57" s="1083">
        <v>14</v>
      </c>
    </row>
    <row r="58" spans="1:51" ht="14.7"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80DA-8DDA-86BA-5065-306DD03F294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05" hidden="1" customWidth="1"/>
    <col min="13" max="14" width="12.25" style="1703" hidden="1" customWidth="1"/>
    <col min="15" max="15" width="23.375" style="1703" hidden="1" customWidth="1"/>
    <col min="16" max="16" width="3" style="2002" customWidth="1"/>
    <col min="17" max="18" width="3" style="282" customWidth="1"/>
    <col min="19" max="19" width="12" style="2003" customWidth="1"/>
    <col min="20" max="20" width="35" style="1563" customWidth="1"/>
    <col min="21" max="21" width="0.125" style="1563" customWidth="1"/>
    <col min="22" max="28" width="19.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19.75" style="1563" customWidth="1"/>
    <col min="34" max="39" width="19" style="1563" customWidth="1"/>
    <col min="40" max="40" width="11" style="1563" customWidth="1"/>
    <col min="41" max="41" width="3.75" style="1563" customWidth="1"/>
    <col min="42" max="42" width="11" style="1563" customWidth="1"/>
    <col min="43" max="43" width="8.625" style="1563" hidden="1" customWidth="1"/>
    <col min="44" max="44" width="4" style="1563" customWidth="1"/>
    <col min="45" max="45" width="115" style="1563" customWidth="1"/>
    <col min="46" max="50" width="10" style="1570" customWidth="1"/>
    <col min="51" max="51" width="10.6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7"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7" customHeight="1">
      <c r="Q25" s="314"/>
      <c r="R25" s="314"/>
      <c r="S25" s="2137" t="str">
        <f>IF(org=0,"Не определено",org)</f>
        <v>АО "Юграавиа"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7"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7"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7" customHeight="1">
      <c r="Q37" s="314"/>
      <c r="R37" s="314"/>
      <c r="S37" s="2197" t="s">
        <v>87</v>
      </c>
      <c r="T37" s="2145" t="s">
        <v>426</v>
      </c>
      <c r="U37" s="239"/>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s="1563" customFormat="1" ht="19.95"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4"/>
      <c r="AU38" s="1564"/>
      <c r="AV38" s="1564"/>
      <c r="AW38" s="1564"/>
      <c r="AX38" s="1564"/>
      <c r="AY38" s="1559">
        <v>19</v>
      </c>
    </row>
    <row r="39" spans="1:51" ht="19.95" customHeight="1">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3">
        <v>19</v>
      </c>
    </row>
    <row r="40" spans="1:51" ht="61.95"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254</v>
      </c>
      <c r="B49" s="1291" t="s">
        <v>255</v>
      </c>
      <c r="C49" s="1291" t="s">
        <v>256</v>
      </c>
      <c r="D49" s="1291" t="s">
        <v>541</v>
      </c>
      <c r="E49" s="2185"/>
      <c r="F49" s="2185"/>
      <c r="G49" s="2185"/>
      <c r="H49" s="2185"/>
      <c r="I49" s="2187"/>
      <c r="J49" s="2186"/>
      <c r="K49" s="1291"/>
      <c r="L49" s="1292"/>
      <c r="P49" s="2188"/>
      <c r="Q49" s="218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2.05" customHeight="1">
      <c r="A50" s="1291" t="s">
        <v>254</v>
      </c>
      <c r="B50" s="1291" t="s">
        <v>255</v>
      </c>
      <c r="C50" s="1291" t="s">
        <v>256</v>
      </c>
      <c r="D50" s="1291" t="s">
        <v>541</v>
      </c>
      <c r="E50" s="2185"/>
      <c r="F50" s="2185"/>
      <c r="G50" s="2185"/>
      <c r="H50" s="2185"/>
      <c r="I50" s="2186"/>
      <c r="J50" s="1291"/>
      <c r="K50" s="1291"/>
      <c r="L50" s="1292"/>
      <c r="P50" s="2188"/>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2.05" customHeight="1">
      <c r="A51" s="1291" t="s">
        <v>254</v>
      </c>
      <c r="B51" s="1291" t="s">
        <v>255</v>
      </c>
      <c r="C51" s="1291" t="s">
        <v>256</v>
      </c>
      <c r="D51" s="1291" t="s">
        <v>541</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55" customHeight="1">
      <c r="M55" s="1088"/>
      <c r="N55" s="1088"/>
      <c r="O55" s="475"/>
      <c r="P55" s="1083"/>
      <c r="Q55" s="1083"/>
      <c r="R55" s="1083"/>
      <c r="S55" s="1083"/>
      <c r="AT55" s="1083"/>
      <c r="AU55" s="1083"/>
      <c r="AV55" s="1083"/>
      <c r="AW55" s="1083"/>
      <c r="AX55" s="1083"/>
      <c r="AY55" s="1083">
        <v>11</v>
      </c>
    </row>
    <row r="56" spans="1:51" ht="14.7"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7" customHeight="1">
      <c r="O57" s="475"/>
      <c r="AY57" s="1083">
        <v>14</v>
      </c>
    </row>
    <row r="58" spans="1:51" ht="14.7"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7C5E5-9126-1A3E-D3A9-36B6CE8A0CB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05"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0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7" customHeight="1">
      <c r="Q29" s="229"/>
      <c r="R29" s="314"/>
      <c r="S29" s="2137" t="str">
        <f>IF(org=0,"Не определено",org)</f>
        <v>АО "Юграавиа"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7"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7"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7"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700000000000003"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7"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7"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2.05" customHeight="1">
      <c r="A46" s="1291" t="s">
        <v>259</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259</v>
      </c>
      <c r="B47" s="1291" t="s">
        <v>260</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700000000000003" customHeight="1">
      <c r="A48" s="1291" t="s">
        <v>259</v>
      </c>
      <c r="B48" s="1291" t="s">
        <v>260</v>
      </c>
      <c r="C48" s="1291" t="s">
        <v>261</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55" customHeight="1">
      <c r="A52" s="1291" t="s">
        <v>259</v>
      </c>
      <c r="B52" s="1291" t="s">
        <v>260</v>
      </c>
      <c r="C52" s="1291" t="s">
        <v>261</v>
      </c>
      <c r="D52" s="1291" t="s">
        <v>542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5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55" customHeight="1">
      <c r="A54" s="1291" t="s">
        <v>259</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55" customHeight="1">
      <c r="A55" s="1291" t="s">
        <v>259</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55" customHeight="1">
      <c r="A56" s="1291" t="s">
        <v>259</v>
      </c>
      <c r="B56" s="1291" t="s">
        <v>260</v>
      </c>
      <c r="C56" s="1291" t="s">
        <v>261</v>
      </c>
      <c r="D56" s="1291" t="s">
        <v>542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55" customHeight="1">
      <c r="A57" s="1291" t="s">
        <v>259</v>
      </c>
      <c r="B57" s="1291" t="s">
        <v>260</v>
      </c>
      <c r="C57" s="1291" t="s">
        <v>261</v>
      </c>
      <c r="D57" s="1291" t="s">
        <v>542</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9.9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7"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9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7"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06C1-7E3F-8909-7D33-CBE89026E866}">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4" style="1563" customWidth="1"/>
    <col min="7" max="7" width="10" style="1563" customWidth="1"/>
    <col min="8" max="8" width="40.75" style="1563" hidden="1" customWidth="1"/>
    <col min="9" max="9" width="40.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25" style="1563" hidden="1"/>
  </cols>
  <sheetData>
    <row r="1" spans="1:32" ht="22.5" hidden="1" customHeight="1">
      <c r="AF1" s="1559" t="s">
        <v>14</v>
      </c>
    </row>
    <row r="2" spans="1:32" ht="23.25" hidden="1" customHeight="1">
      <c r="B2" s="2041"/>
      <c r="C2" s="1095" t="s">
        <v>543</v>
      </c>
      <c r="D2" s="1566"/>
      <c r="E2" s="484">
        <f>B2</f>
        <v>0</v>
      </c>
      <c r="F2" s="485"/>
      <c r="G2" s="1574" t="s">
        <v>544</v>
      </c>
      <c r="H2" s="1574" t="s">
        <v>544</v>
      </c>
      <c r="I2" s="1574" t="s">
        <v>544</v>
      </c>
      <c r="J2" s="227" t="s">
        <v>545</v>
      </c>
      <c r="K2" s="481"/>
      <c r="AF2" s="1559">
        <v>0</v>
      </c>
    </row>
    <row r="3" spans="1:32" s="1570" customFormat="1" ht="0.75" hidden="1" customHeight="1">
      <c r="B3" s="2041"/>
      <c r="C3" s="1095"/>
      <c r="D3" s="486"/>
      <c r="E3" s="487"/>
      <c r="F3" s="488" t="s">
        <v>546</v>
      </c>
      <c r="G3" s="489"/>
      <c r="H3" s="489">
        <f>H4*H5+H7</f>
        <v>0</v>
      </c>
      <c r="I3" s="489">
        <f>I4*I5+I6</f>
        <v>0</v>
      </c>
      <c r="J3" s="490"/>
      <c r="AF3" s="1564">
        <v>0</v>
      </c>
    </row>
    <row r="4" spans="1:32" ht="23.25" hidden="1" customHeight="1">
      <c r="B4" s="2041"/>
      <c r="C4" s="1095"/>
      <c r="D4" s="1566"/>
      <c r="E4" s="484" t="str">
        <f>B2&amp;".1"</f>
        <v>.1</v>
      </c>
      <c r="F4" s="491" t="s">
        <v>547</v>
      </c>
      <c r="G4" s="492"/>
      <c r="H4" s="479"/>
      <c r="I4" s="479"/>
      <c r="J4" s="227" t="s">
        <v>548</v>
      </c>
      <c r="K4" s="481"/>
      <c r="AF4" s="1559">
        <v>0</v>
      </c>
    </row>
    <row r="5" spans="1:32" ht="18.75" hidden="1" customHeight="1">
      <c r="B5" s="2041"/>
      <c r="C5" s="1095"/>
      <c r="D5" s="1566"/>
      <c r="E5" s="484" t="str">
        <f>B2&amp;".2"</f>
        <v>.2</v>
      </c>
      <c r="F5" s="491" t="s">
        <v>549</v>
      </c>
      <c r="G5" s="1574" t="s">
        <v>550</v>
      </c>
      <c r="H5" s="479"/>
      <c r="I5" s="479"/>
      <c r="J5" s="227"/>
      <c r="K5" s="481"/>
      <c r="AF5" s="1559">
        <v>0</v>
      </c>
    </row>
    <row r="6" spans="1:32" ht="18.75" hidden="1" customHeight="1">
      <c r="B6" s="2041"/>
      <c r="C6" s="1095"/>
      <c r="D6" s="1566"/>
      <c r="E6" s="484" t="str">
        <f>B2&amp;".3"</f>
        <v>.3</v>
      </c>
      <c r="F6" s="491" t="s">
        <v>551</v>
      </c>
      <c r="G6" s="1574" t="s">
        <v>550</v>
      </c>
      <c r="H6" s="479"/>
      <c r="I6" s="479"/>
      <c r="J6" s="227"/>
      <c r="K6" s="481"/>
      <c r="AF6" s="1559">
        <v>0</v>
      </c>
    </row>
    <row r="7" spans="1:32" ht="18.75" hidden="1" customHeight="1">
      <c r="B7" s="2041"/>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55" customHeight="1">
      <c r="AF20" s="1559">
        <v>11</v>
      </c>
    </row>
    <row r="21" spans="1:32" ht="25.2" customHeight="1">
      <c r="E21" s="21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5"/>
      <c r="G21" s="2165"/>
      <c r="H21" s="2165"/>
      <c r="I21" s="2165"/>
      <c r="J21" s="494"/>
      <c r="AF21" s="1559">
        <v>24</v>
      </c>
    </row>
    <row r="22" spans="1:32" ht="25.2" customHeight="1">
      <c r="E22" s="2137" t="str">
        <f>IF(org=0,"Не определено",org)</f>
        <v>АО "Юграавиа"</v>
      </c>
      <c r="F22" s="2137"/>
      <c r="G22" s="2137"/>
      <c r="H22" s="2137"/>
      <c r="I22" s="2137"/>
      <c r="AF22" s="1559">
        <v>24</v>
      </c>
    </row>
    <row r="23" spans="1:32" ht="11.55" customHeight="1">
      <c r="E23" s="1063"/>
      <c r="F23" s="1063"/>
      <c r="G23" s="1063"/>
      <c r="H23" s="1063"/>
      <c r="I23" s="1063"/>
      <c r="AF23" s="1559">
        <v>11</v>
      </c>
    </row>
    <row r="24" spans="1:32" s="1570" customFormat="1" ht="1.05" customHeight="1">
      <c r="A24" s="1095"/>
      <c r="H24" s="820"/>
      <c r="I24" s="820" t="s">
        <v>116</v>
      </c>
      <c r="AF24" s="1564">
        <v>1</v>
      </c>
    </row>
    <row r="25" spans="1:32" ht="11.55" customHeight="1">
      <c r="E25" s="649"/>
      <c r="F25" s="2271" t="s">
        <v>104</v>
      </c>
      <c r="G25" s="2272"/>
      <c r="H25" s="1580" t="str">
        <f>IF(H24="","",INDEX(DIFFERENTIATION_UNMERGE_VD,MATCH(H24,DIFFERENTIATION_ID_DIFF,0)))</f>
        <v/>
      </c>
      <c r="I25" s="1580" t="str">
        <f>IF(I24="","",INDEX(DIFFERENTIATION_UNMERGE_VD,MATCH(I24,DIFFERENTIATION_ID_DIFF,0)))</f>
        <v>Транспортировка</v>
      </c>
      <c r="J25" s="2056"/>
      <c r="AF25" s="1559">
        <v>11</v>
      </c>
    </row>
    <row r="26" spans="1:32" ht="11.55" customHeight="1">
      <c r="E26" s="649"/>
      <c r="F26" s="2271" t="s">
        <v>562</v>
      </c>
      <c r="G26" s="2272"/>
      <c r="H26" s="1580" t="str">
        <f>IF(H24="","",INDEX(DIFFERENTIATION_UNMERGE_AREA,MATCH(H24,DIFFERENTIATION_ID_DIFF,0)))</f>
        <v/>
      </c>
      <c r="I26" s="1580" t="str">
        <f>IF(I24="","",INDEX(DIFFERENTIATION_UNMERGE_AREA,MATCH(I24,DIFFERENTIATION_ID_DIFF,0)))</f>
        <v>без дифференциации</v>
      </c>
      <c r="J26" s="2056"/>
      <c r="AF26" s="1559">
        <v>11</v>
      </c>
    </row>
    <row r="27" spans="1:32" ht="11.55" customHeight="1">
      <c r="E27" s="649"/>
      <c r="F27" s="2271" t="s">
        <v>563</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55" customHeight="1">
      <c r="E28" s="2273" t="s">
        <v>298</v>
      </c>
      <c r="F28" s="2274"/>
      <c r="G28" s="2274"/>
      <c r="H28" s="1573"/>
      <c r="I28" s="1573"/>
      <c r="J28" s="2056"/>
      <c r="AF28" s="1559">
        <v>11</v>
      </c>
    </row>
    <row r="29" spans="1:32" ht="24" customHeight="1">
      <c r="E29" s="1574" t="s">
        <v>87</v>
      </c>
      <c r="F29" s="1581" t="s">
        <v>300</v>
      </c>
      <c r="G29" s="1581" t="s">
        <v>564</v>
      </c>
      <c r="H29" s="1581" t="s">
        <v>301</v>
      </c>
      <c r="I29" s="1581" t="s">
        <v>301</v>
      </c>
      <c r="J29" s="2056"/>
      <c r="AF29" s="1559">
        <v>23</v>
      </c>
    </row>
    <row r="30" spans="1:32" ht="19.95" customHeight="1">
      <c r="D30" s="1566"/>
      <c r="E30" s="484">
        <f>FHD_NUM_P_1</f>
        <v>1</v>
      </c>
      <c r="F30" s="1806" t="str">
        <f>FHD_P_1</f>
        <v>Выручка от регулируемых видов деятельности в сфере водоотведения</v>
      </c>
      <c r="G30" s="1804" t="s">
        <v>550</v>
      </c>
      <c r="H30" s="495"/>
      <c r="I30" s="495"/>
      <c r="J30" s="227" t="str">
        <f>FHD_NOTE_P_1</f>
        <v>Указывается выручка с распределением по видам деятельности.</v>
      </c>
      <c r="K30" s="481"/>
      <c r="AF30" s="1559">
        <v>19</v>
      </c>
    </row>
    <row r="31" spans="1:32" ht="11.5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5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550</v>
      </c>
      <c r="H32" s="495"/>
      <c r="I32" s="495"/>
      <c r="J32" s="227" t="str">
        <f>FHD_NOTE_P_3</f>
        <v/>
      </c>
      <c r="K32" s="1564" t="str">
        <f t="shared" ref="K32:K70" si="0">IF((LEN(E32)-LEN(SUBSTITUTE(E32,".","")))/LEN(".")=1,"p","")</f>
        <v>p</v>
      </c>
      <c r="AF32" s="1559">
        <v>11</v>
      </c>
    </row>
    <row r="33" spans="1:32" ht="11.25" hidden="1" customHeight="1">
      <c r="A33" s="2269"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550</v>
      </c>
      <c r="H43" s="495"/>
      <c r="I43" s="495"/>
      <c r="J43" s="227" t="str">
        <f>FHD_NOTE_P_7</f>
        <v/>
      </c>
      <c r="K43" s="1564" t="str">
        <f t="shared" si="0"/>
        <v/>
      </c>
      <c r="AF43" s="1559">
        <v>0</v>
      </c>
    </row>
    <row r="44" spans="1:32" ht="11.5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5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5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5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5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5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5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5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5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5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5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5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5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5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5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5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5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5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5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5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5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574</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5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05" customHeight="1">
      <c r="A70" s="1095"/>
      <c r="D70" s="486"/>
      <c r="E70" s="944" t="str">
        <f>E69&amp;".0"</f>
        <v>2.12.0</v>
      </c>
      <c r="F70" s="922"/>
      <c r="G70" s="944"/>
      <c r="H70" s="923"/>
      <c r="I70" s="923"/>
      <c r="J70" s="924"/>
      <c r="K70" s="1564" t="str">
        <f t="shared" si="0"/>
        <v/>
      </c>
      <c r="AF70" s="1564">
        <v>1</v>
      </c>
    </row>
    <row r="71" spans="1:32" s="1294" customFormat="1" ht="14.7"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95"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9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95"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9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95"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95"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95"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95"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9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9" t="s">
        <v>578</v>
      </c>
      <c r="C82" s="673"/>
      <c r="D82" s="671"/>
      <c r="E82" s="484" t="str">
        <f>FHD_NUM_P_44</f>
        <v/>
      </c>
      <c r="F82" s="1806" t="str">
        <f>FHD_P_44</f>
        <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9"/>
      <c r="C83" s="673"/>
      <c r="D83" s="671"/>
      <c r="E83" s="484" t="str">
        <f>FHD_NUM_P_45</f>
        <v/>
      </c>
      <c r="F83" s="1806" t="str">
        <f>FHD_P_45</f>
        <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9"/>
      <c r="C84" s="673"/>
      <c r="D84" s="676"/>
      <c r="E84" s="484" t="str">
        <f>FHD_NUM_P_46</f>
        <v/>
      </c>
      <c r="F84" s="1806" t="str">
        <f>FHD_P_46</f>
        <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9"/>
      <c r="C85" s="673"/>
      <c r="D85" s="671"/>
      <c r="E85" s="484" t="str">
        <f>FHD_NUM_P_47</f>
        <v/>
      </c>
      <c r="F85" s="1806" t="str">
        <f>FHD_P_47</f>
        <v/>
      </c>
      <c r="G85" s="1807" t="s">
        <v>579</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9"/>
      <c r="B86" s="841"/>
      <c r="C86" s="673"/>
      <c r="D86" s="671"/>
      <c r="E86" s="484" t="str">
        <f>FHD_NUM_P_48</f>
        <v/>
      </c>
      <c r="F86" s="1806" t="str">
        <f>FHD_P_48</f>
        <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9"/>
      <c r="B87" s="841"/>
      <c r="C87" s="673"/>
      <c r="D87" s="671"/>
      <c r="E87" s="484" t="str">
        <f>FHD_NUM_P_49</f>
        <v/>
      </c>
      <c r="F87" s="1806" t="str">
        <f>FHD_P_49</f>
        <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9"/>
      <c r="B88" s="841"/>
      <c r="C88" s="673"/>
      <c r="D88" s="671"/>
      <c r="E88" s="484" t="str">
        <f>FHD_NUM_P_50</f>
        <v/>
      </c>
      <c r="F88" s="1806" t="str">
        <f>FHD_P_50</f>
        <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9"/>
      <c r="B89" s="841"/>
      <c r="C89" s="673"/>
      <c r="D89" s="671"/>
      <c r="E89" s="484" t="str">
        <f>FHD_NUM_P_51</f>
        <v/>
      </c>
      <c r="F89" s="1806" t="str">
        <f>FHD_P_51</f>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9"/>
      <c r="B90" s="841"/>
      <c r="C90" s="673"/>
      <c r="D90" s="671"/>
      <c r="E90" s="484" t="str">
        <f>FHD_NUM_P_52</f>
        <v/>
      </c>
      <c r="F90" s="1806" t="str">
        <f>FHD_P_52</f>
        <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9" t="s">
        <v>582</v>
      </c>
      <c r="D96" s="1566"/>
      <c r="E96" s="484" t="str">
        <f>FHD_NUM_P_58</f>
        <v>7</v>
      </c>
      <c r="F96" s="1806" t="str">
        <f>FHD_P_58</f>
        <v>Объём сточных вод, принятых от потребителей</v>
      </c>
      <c r="G96" s="1807" t="s">
        <v>579</v>
      </c>
      <c r="H96" s="908"/>
      <c r="I96" s="515"/>
      <c r="J96" s="227" t="str">
        <f>FHD_NOTE_P_58</f>
        <v/>
      </c>
      <c r="K96" s="481"/>
      <c r="AF96" s="1559">
        <v>0</v>
      </c>
    </row>
    <row r="97" spans="1:32" ht="18.75" customHeight="1">
      <c r="A97" s="2269"/>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579</v>
      </c>
      <c r="H97" s="908"/>
      <c r="I97" s="515"/>
      <c r="J97" s="227" t="str">
        <f>FHD_NOTE_P_59</f>
        <v/>
      </c>
      <c r="K97" s="481"/>
      <c r="AF97" s="1559">
        <v>0</v>
      </c>
    </row>
    <row r="98" spans="1:32" ht="18.75" customHeight="1">
      <c r="A98" s="2269"/>
      <c r="D98" s="1566"/>
      <c r="E98" s="484" t="str">
        <f>FHD_NUM_P_60</f>
        <v>9</v>
      </c>
      <c r="F98" s="1806" t="str">
        <f>FHD_P_60</f>
        <v>Объём сточных вод, пропущенных через очистные сооружения</v>
      </c>
      <c r="G98" s="1807" t="s">
        <v>579</v>
      </c>
      <c r="H98" s="908"/>
      <c r="I98" s="515"/>
      <c r="J98" s="227" t="str">
        <f>FHD_NOTE_P_60</f>
        <v/>
      </c>
      <c r="K98" s="481"/>
      <c r="AF98" s="1559">
        <v>0</v>
      </c>
    </row>
    <row r="99" spans="1:32" s="1294" customFormat="1" ht="18.75" hidden="1" customHeight="1">
      <c r="A99" s="2269"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584</v>
      </c>
      <c r="G101" s="510"/>
      <c r="H101" s="511"/>
      <c r="I101" s="511"/>
      <c r="J101" s="935" t="s">
        <v>585</v>
      </c>
      <c r="K101" s="481"/>
      <c r="AF101" s="1559">
        <v>0</v>
      </c>
    </row>
    <row r="102" spans="1:32" s="1294" customFormat="1" ht="18.75" hidden="1" customHeight="1">
      <c r="A102" s="2269"/>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95" customHeight="1">
      <c r="D112" s="1566"/>
      <c r="E112" s="484" t="str">
        <f>FHD_NUM_P_72</f>
        <v>10</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hidden="1" customHeight="1">
      <c r="A114" s="920" t="s">
        <v>590</v>
      </c>
      <c r="D114" s="1566"/>
      <c r="E114" s="484" t="str">
        <f>FHD_NUM_P_74</f>
        <v/>
      </c>
      <c r="F114" s="1806" t="str">
        <f>FHD_P_74</f>
        <v/>
      </c>
      <c r="G114" s="1802" t="s">
        <v>591</v>
      </c>
      <c r="H114" s="515"/>
      <c r="I114" s="515"/>
      <c r="J114" s="227" t="str">
        <f>FHD_NOTE_P_74</f>
        <v/>
      </c>
      <c r="K114" s="481"/>
      <c r="AF114" s="1559">
        <v>0</v>
      </c>
    </row>
    <row r="115" spans="1:32" s="1563" customFormat="1" ht="18.75" hidden="1" customHeight="1">
      <c r="A115" s="2269" t="s">
        <v>592</v>
      </c>
      <c r="B115" s="841"/>
      <c r="C115" s="673"/>
      <c r="D115" s="671"/>
      <c r="E115" s="484" t="str">
        <f>FHD_NUM_P_75</f>
        <v/>
      </c>
      <c r="F115" s="1806" t="str">
        <f>FHD_P_75</f>
        <v/>
      </c>
      <c r="G115" s="1802" t="s">
        <v>556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9"/>
      <c r="B116" s="841"/>
      <c r="C116" s="673"/>
      <c r="D116" s="671"/>
      <c r="E116" s="484" t="str">
        <f>FHD_NUM_P_76</f>
        <v/>
      </c>
      <c r="F116" s="1806" t="str">
        <f>FHD_P_76</f>
        <v/>
      </c>
      <c r="G116" s="1802" t="s">
        <v>556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9"/>
      <c r="B117" s="841"/>
      <c r="C117" s="673"/>
      <c r="D117" s="671"/>
      <c r="E117" s="484" t="str">
        <f>FHD_NUM_P_77</f>
        <v/>
      </c>
      <c r="F117" s="1806" t="str">
        <f>FHD_P_77</f>
        <v/>
      </c>
      <c r="G117" s="1802" t="s">
        <v>556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9"/>
      <c r="D118" s="486"/>
      <c r="E118" s="944" t="str">
        <f>E117&amp;".0"</f>
        <v>.0</v>
      </c>
      <c r="F118" s="928"/>
      <c r="G118" s="1579"/>
      <c r="H118" s="923"/>
      <c r="I118" s="923"/>
      <c r="J118" s="927"/>
      <c r="AF118" s="1564">
        <v>0</v>
      </c>
    </row>
    <row r="119" spans="1:32" s="1563" customFormat="1" ht="15" hidden="1" customHeight="1">
      <c r="A119" s="2269"/>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584</v>
      </c>
      <c r="G122" s="510"/>
      <c r="H122" s="511"/>
      <c r="I122" s="511"/>
      <c r="J122" s="935" t="s">
        <v>596</v>
      </c>
      <c r="K122" s="481"/>
      <c r="AF122" s="1559">
        <v>0</v>
      </c>
    </row>
    <row r="123" spans="1:32" ht="22.5" hidden="1" customHeight="1">
      <c r="A123" s="2269"/>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584</v>
      </c>
      <c r="G125" s="510"/>
      <c r="H125" s="511"/>
      <c r="I125" s="511"/>
      <c r="J125" s="935" t="s">
        <v>597</v>
      </c>
      <c r="K125" s="481"/>
      <c r="AF125" s="1559">
        <v>0</v>
      </c>
    </row>
    <row r="126" spans="1:32" ht="22.5" hidden="1" customHeight="1">
      <c r="A126" s="2269"/>
      <c r="D126" s="1566"/>
      <c r="E126" s="484" t="str">
        <f>FHD_NUM_P_80</f>
        <v/>
      </c>
      <c r="F126" s="1806" t="str">
        <f>FHD_P_80</f>
        <v/>
      </c>
      <c r="G126" s="1804" t="s">
        <v>598</v>
      </c>
      <c r="H126" s="495"/>
      <c r="I126" s="495"/>
      <c r="J126" s="227" t="str">
        <f>FHD_NOTE_P_80</f>
        <v/>
      </c>
      <c r="K126" s="481"/>
      <c r="AF126" s="1559">
        <v>0</v>
      </c>
    </row>
    <row r="127" spans="1:32" ht="18.75" hidden="1" customHeight="1">
      <c r="A127" s="2269"/>
      <c r="D127" s="1566"/>
      <c r="E127" s="484" t="str">
        <f>FHD_NUM_P_81</f>
        <v/>
      </c>
      <c r="F127" s="1806" t="str">
        <f>FHD_P_81</f>
        <v/>
      </c>
      <c r="G127" s="1804" t="s">
        <v>599</v>
      </c>
      <c r="H127" s="495"/>
      <c r="I127" s="495"/>
      <c r="J127" s="227" t="str">
        <f>FHD_NOTE_P_81</f>
        <v/>
      </c>
      <c r="K127" s="481"/>
      <c r="AF127" s="1559">
        <v>0</v>
      </c>
    </row>
    <row r="128" spans="1:32" ht="18.75" hidden="1" customHeight="1">
      <c r="A128" s="2269"/>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9"/>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9"/>
      <c r="C130" s="1564" t="s">
        <v>586</v>
      </c>
      <c r="D130" s="1566"/>
      <c r="E130" s="484" t="str">
        <f>FHD_NUM_P_84</f>
        <v/>
      </c>
      <c r="F130" s="1452" t="str">
        <f>FHD_P_84</f>
        <v/>
      </c>
      <c r="G130" s="1804" t="s">
        <v>304</v>
      </c>
      <c r="H130" s="339"/>
      <c r="I130" s="339"/>
      <c r="J130" s="227" t="str">
        <f>FHD_NOTE_P_84</f>
        <v/>
      </c>
      <c r="K130" s="481"/>
      <c r="AF130" s="1559">
        <v>0</v>
      </c>
    </row>
    <row r="131" spans="1:32" ht="11.55" customHeight="1">
      <c r="D131" s="1566"/>
      <c r="AF131" s="1559">
        <v>11</v>
      </c>
    </row>
    <row r="132" spans="1:32" ht="13.5" customHeight="1">
      <c r="D132" s="1566"/>
      <c r="E132" s="274"/>
      <c r="F132" s="307"/>
      <c r="G132" s="307"/>
      <c r="H132" s="307"/>
      <c r="I132" s="1575"/>
      <c r="J132" s="519"/>
      <c r="AF132" s="1559">
        <v>13</v>
      </c>
    </row>
    <row r="133" spans="1:32" s="1569" customFormat="1" ht="11.5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5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5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5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5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5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5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5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5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5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5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5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5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5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5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5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5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5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5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5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5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5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5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5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5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5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5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5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5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5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5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5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5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5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5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5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5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5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5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5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5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5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5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5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5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5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5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5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5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5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5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5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5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5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5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5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5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5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5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5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5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5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5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5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5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5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5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5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5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5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5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5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5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5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5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5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5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5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5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5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5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5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5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5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5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5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5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5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5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5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5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5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5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5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55" customHeight="1">
      <c r="AF289" s="1559">
        <v>11</v>
      </c>
    </row>
    <row r="290" spans="1:32" ht="11.55" customHeight="1">
      <c r="AF290" s="1559">
        <v>11</v>
      </c>
    </row>
    <row r="291" spans="1:32" ht="11.55" customHeight="1">
      <c r="AF291" s="1559">
        <v>11</v>
      </c>
    </row>
    <row r="292" spans="1:32" ht="11.5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5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5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5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5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5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5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5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5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5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5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995E-F969-41E2-F5E1-92E4F1141F65}">
  <sheetPr>
    <tabColor theme="9" tint="-0.249977111117893"/>
  </sheetPr>
  <dimension ref="A1:CF29"/>
  <sheetViews>
    <sheetView showGridLines="0" topLeftCell="C4" zoomScale="90" workbookViewId="0"/>
  </sheetViews>
  <sheetFormatPr defaultColWidth="9.125" defaultRowHeight="11.25" customHeight="1"/>
  <cols>
    <col min="1" max="1" width="14.75" style="874" hidden="1" customWidth="1"/>
    <col min="2" max="2" width="17" style="1560" hidden="1" customWidth="1"/>
    <col min="3" max="3" width="3" style="1563" customWidth="1"/>
    <col min="4" max="4" width="1.875" style="1563" hidden="1" customWidth="1"/>
    <col min="5" max="6" width="7" style="1563" customWidth="1"/>
    <col min="7" max="7" width="29" style="1563" customWidth="1"/>
    <col min="8" max="8" width="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 customHeight="1">
      <c r="A6" s="548"/>
      <c r="B6" s="695"/>
      <c r="C6" s="447"/>
      <c r="D6" s="989"/>
      <c r="E6" s="2137" t="str">
        <f>IF(org=0,"Не определено",org)</f>
        <v>АО "Юграавиа"</v>
      </c>
      <c r="F6" s="2137"/>
      <c r="G6" s="2137"/>
      <c r="H6" s="2137"/>
      <c r="I6" s="2137"/>
      <c r="J6" s="2137"/>
      <c r="K6" s="2137"/>
      <c r="L6" s="551"/>
      <c r="M6" s="551"/>
      <c r="U6" s="549"/>
      <c r="V6" s="549"/>
      <c r="W6" s="550"/>
      <c r="X6" s="695"/>
      <c r="Y6" s="695"/>
      <c r="Z6" s="695"/>
      <c r="AA6" s="695"/>
      <c r="CF6" s="694">
        <v>16</v>
      </c>
    </row>
    <row r="7" spans="1:84" ht="11.55" customHeight="1">
      <c r="C7" s="447"/>
      <c r="D7" s="447"/>
      <c r="E7" s="447"/>
      <c r="F7" s="447"/>
      <c r="G7" s="460"/>
      <c r="H7" s="460"/>
      <c r="I7" s="460"/>
      <c r="J7" s="460"/>
      <c r="K7" s="552"/>
      <c r="L7" s="552"/>
      <c r="M7" s="552"/>
      <c r="R7" s="690"/>
      <c r="CF7" s="443">
        <v>11</v>
      </c>
    </row>
    <row r="8" spans="1:84" s="1569" customFormat="1" ht="4.2"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95" customHeight="1">
      <c r="D9" s="227"/>
      <c r="E9" s="2038" t="s">
        <v>298</v>
      </c>
      <c r="F9" s="2043"/>
      <c r="G9" s="2043"/>
      <c r="H9" s="2043"/>
      <c r="I9" s="2043"/>
      <c r="J9" s="2043"/>
      <c r="K9" s="2043"/>
      <c r="L9" s="2043"/>
      <c r="M9" s="2043"/>
      <c r="N9" s="2043"/>
      <c r="O9" s="2043"/>
      <c r="P9" s="2043"/>
      <c r="Q9" s="2043"/>
      <c r="R9" s="2037"/>
      <c r="S9" s="2056" t="s">
        <v>299</v>
      </c>
      <c r="T9" s="272"/>
      <c r="CF9" s="443">
        <v>19</v>
      </c>
    </row>
    <row r="10" spans="1:84" ht="48.3" customHeight="1">
      <c r="D10" s="489" t="s">
        <v>87</v>
      </c>
      <c r="E10" s="2056" t="s">
        <v>87</v>
      </c>
      <c r="F10" s="2056"/>
      <c r="G10" s="459" t="s">
        <v>300</v>
      </c>
      <c r="H10" s="2056" t="s">
        <v>87</v>
      </c>
      <c r="I10" s="2056"/>
      <c r="J10" s="459" t="s">
        <v>600</v>
      </c>
      <c r="K10" s="459" t="s">
        <v>601</v>
      </c>
      <c r="L10" s="2056" t="s">
        <v>87</v>
      </c>
      <c r="M10" s="2056"/>
      <c r="N10" s="459" t="s">
        <v>602</v>
      </c>
      <c r="O10" s="459" t="s">
        <v>603</v>
      </c>
      <c r="P10" s="459" t="s">
        <v>604</v>
      </c>
      <c r="Q10" s="459" t="s">
        <v>605</v>
      </c>
      <c r="R10" s="459" t="s">
        <v>606</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05" customHeight="1">
      <c r="A12" s="553"/>
      <c r="B12" s="300"/>
      <c r="D12" s="486"/>
      <c r="E12" s="284"/>
      <c r="F12" s="284"/>
      <c r="Q12" s="554"/>
      <c r="R12" s="555"/>
      <c r="T12" s="556"/>
      <c r="U12" s="557"/>
      <c r="V12" s="557"/>
      <c r="W12" s="558"/>
      <c r="X12" s="300"/>
      <c r="Y12" s="300"/>
      <c r="Z12" s="300"/>
      <c r="AA12" s="300"/>
      <c r="CF12" s="447">
        <v>1</v>
      </c>
    </row>
    <row r="13" spans="1:84" s="1569" customFormat="1" ht="1.05"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5" t="s">
        <v>108</v>
      </c>
      <c r="E14" s="2282" t="s">
        <v>104</v>
      </c>
      <c r="F14" s="2283"/>
      <c r="G14" s="2284"/>
      <c r="H14" s="2278" t="str">
        <f>IF(A14="","",INDEX(DIFFERENTIATION_UNMERGE_VD,MATCH(A14,DIFFERENTIATION_ID_DIFF,0)))</f>
        <v>Транспортировка</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562</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563</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608</v>
      </c>
      <c r="F17" s="2280"/>
      <c r="G17" s="2280"/>
      <c r="H17" s="2280"/>
      <c r="I17" s="2280"/>
      <c r="J17" s="2280"/>
      <c r="K17" s="2280"/>
      <c r="L17" s="2280"/>
      <c r="M17" s="2280"/>
      <c r="N17" s="2280"/>
      <c r="O17" s="2280"/>
      <c r="P17" s="2280"/>
      <c r="Q17" s="496">
        <f>SUMIF(T18:T19,"i",Q18:Q19)</f>
        <v>0</v>
      </c>
      <c r="R17" s="948"/>
      <c r="S17" s="828" t="s">
        <v>609</v>
      </c>
      <c r="T17" s="655" t="s">
        <v>610</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611</v>
      </c>
      <c r="F20" s="2280"/>
      <c r="G20" s="2280"/>
      <c r="H20" s="2280"/>
      <c r="I20" s="2280"/>
      <c r="J20" s="2280"/>
      <c r="K20" s="2280"/>
      <c r="L20" s="2280"/>
      <c r="M20" s="2280"/>
      <c r="N20" s="2280"/>
      <c r="O20" s="2280"/>
      <c r="P20" s="2280"/>
      <c r="Q20" s="496">
        <f>SUMIF(T21:T22,"i",Q21:Q22)</f>
        <v>0</v>
      </c>
      <c r="R20" s="948"/>
      <c r="S20" s="647" t="s">
        <v>612</v>
      </c>
      <c r="T20" s="655" t="s">
        <v>610</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95" customHeight="1">
      <c r="D23" s="978"/>
      <c r="E23" s="978"/>
      <c r="F23" s="978"/>
      <c r="G23" s="978"/>
      <c r="H23" s="978"/>
      <c r="I23" s="978"/>
      <c r="J23" s="978"/>
      <c r="K23" s="978"/>
      <c r="L23" s="978"/>
      <c r="M23" s="978"/>
      <c r="N23" s="978"/>
      <c r="O23" s="978"/>
      <c r="P23" s="978"/>
      <c r="Q23" s="978"/>
      <c r="R23" s="978"/>
      <c r="S23" s="978"/>
      <c r="T23" s="272"/>
      <c r="CF23" s="443">
        <v>19</v>
      </c>
    </row>
    <row r="24" spans="1:84" ht="11.55" customHeight="1">
      <c r="D24" s="447"/>
      <c r="CF24" s="443">
        <v>11</v>
      </c>
    </row>
    <row r="25" spans="1:84" ht="11.55" customHeight="1">
      <c r="D25" s="592"/>
      <c r="E25" s="592"/>
      <c r="F25" s="592"/>
      <c r="G25" s="593"/>
      <c r="CF25" s="443">
        <v>11</v>
      </c>
    </row>
    <row r="26" spans="1:84" ht="11.55" customHeight="1">
      <c r="CF26" s="443">
        <v>11</v>
      </c>
    </row>
    <row r="27" spans="1:84" ht="11.55" customHeight="1">
      <c r="D27" s="594"/>
      <c r="E27" s="2279"/>
      <c r="F27" s="2279"/>
      <c r="G27" s="2279"/>
      <c r="H27" s="2279"/>
      <c r="I27" s="2279"/>
      <c r="J27" s="2279"/>
      <c r="K27" s="2279"/>
      <c r="L27" s="2279"/>
      <c r="M27" s="2279"/>
      <c r="N27" s="2279"/>
      <c r="O27" s="2279"/>
      <c r="P27" s="2279"/>
      <c r="Q27" s="2279"/>
      <c r="R27" s="2279"/>
      <c r="CF27" s="443">
        <v>11</v>
      </c>
    </row>
    <row r="28" spans="1:84" ht="11.5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FF9C-02D6-1E13-5FA5-DF4603546BF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8" hidden="1" customWidth="1"/>
    <col min="6" max="6" width="16.875" style="1294" hidden="1" customWidth="1"/>
    <col min="7" max="7" width="5.625" style="1570" hidden="1" customWidth="1"/>
    <col min="8" max="8" width="3" style="1563" customWidth="1"/>
    <col min="9" max="9" width="7" style="1563" customWidth="1"/>
    <col min="10" max="10" width="56" style="1563" customWidth="1"/>
    <col min="11" max="11" width="10" style="1563" customWidth="1"/>
    <col min="12" max="12" width="40.625" style="1563" hidden="1" customWidth="1"/>
    <col min="13" max="13" width="40.75" style="1563" customWidth="1"/>
    <col min="14" max="14" width="9.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37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55" customHeight="1">
      <c r="AK5" s="1559">
        <v>11</v>
      </c>
    </row>
    <row r="6" spans="1:37" ht="57.75" customHeight="1">
      <c r="I6" s="2114" t="s">
        <v>617</v>
      </c>
      <c r="J6" s="2114"/>
      <c r="K6" s="2114"/>
      <c r="L6" s="2114"/>
      <c r="M6" s="2114"/>
      <c r="O6" s="494"/>
      <c r="AK6" s="1559">
        <v>55</v>
      </c>
    </row>
    <row r="7" spans="1:37" ht="25.2" customHeight="1">
      <c r="I7" s="2137" t="str">
        <f>IF(org=0,"Не определено",org)</f>
        <v>АО "Юграавиа"</v>
      </c>
      <c r="J7" s="2137"/>
      <c r="K7" s="2137"/>
      <c r="L7" s="2137"/>
      <c r="M7" s="2137"/>
      <c r="AK7" s="1559">
        <v>24</v>
      </c>
    </row>
    <row r="8" spans="1:37" ht="11.5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55" customHeight="1">
      <c r="E10" s="1973" t="s">
        <v>618</v>
      </c>
      <c r="I10" s="649"/>
      <c r="J10" s="2271" t="s">
        <v>104</v>
      </c>
      <c r="K10" s="2272"/>
      <c r="L10" s="1952" t="str">
        <f>IF(L9="","",INDEX(DIFFERENTIATION_UNMERGE_VD,MATCH(L9,DIFFERENTIATION_ID_DIFF,0)))</f>
        <v/>
      </c>
      <c r="M10" s="1952" t="str">
        <f>IF(M9="","",INDEX(DIFFERENTIATION_UNMERGE_VD,MATCH(M9,DIFFERENTIATION_ID_DIFF,0)))</f>
        <v>Транспортировка</v>
      </c>
      <c r="O10" s="2056" t="s">
        <v>299</v>
      </c>
      <c r="AK10" s="1559">
        <v>11</v>
      </c>
    </row>
    <row r="11" spans="1:37" ht="11.55" customHeight="1">
      <c r="E11" s="1973" t="s">
        <v>619</v>
      </c>
      <c r="I11" s="649"/>
      <c r="J11" s="2271" t="s">
        <v>562</v>
      </c>
      <c r="K11" s="2272"/>
      <c r="L11" s="1952" t="str">
        <f>IF(L9="","",INDEX(DIFFERENTIATION_UNMERGE_AREA,MATCH(L9,DIFFERENTIATION_ID_DIFF,0)))</f>
        <v/>
      </c>
      <c r="M11" s="1952" t="str">
        <f>IF(M9="","",INDEX(DIFFERENTIATION_UNMERGE_AREA,MATCH(M9,DIFFERENTIATION_ID_DIFF,0)))</f>
        <v>без дифференциации</v>
      </c>
      <c r="O11" s="2056"/>
      <c r="AK11" s="1559">
        <v>11</v>
      </c>
    </row>
    <row r="12" spans="1:37" ht="11.55" customHeight="1">
      <c r="E12" s="1973" t="s">
        <v>620</v>
      </c>
      <c r="I12" s="1590"/>
      <c r="J12" s="2271" t="s">
        <v>563</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55" customHeight="1">
      <c r="E13" s="1973" t="s">
        <v>621</v>
      </c>
      <c r="F13" s="1973" t="s">
        <v>622</v>
      </c>
      <c r="I13" s="2273" t="s">
        <v>298</v>
      </c>
      <c r="J13" s="2274"/>
      <c r="K13" s="2274"/>
      <c r="L13" s="1950"/>
      <c r="M13" s="1990"/>
      <c r="O13" s="2056"/>
      <c r="AK13" s="1559">
        <v>11</v>
      </c>
    </row>
    <row r="14" spans="1:37" ht="24" customHeight="1">
      <c r="I14" s="1943" t="s">
        <v>87</v>
      </c>
      <c r="J14" s="1943" t="s">
        <v>300</v>
      </c>
      <c r="K14" s="1943" t="s">
        <v>564</v>
      </c>
      <c r="L14" s="1983" t="s">
        <v>301</v>
      </c>
      <c r="M14" s="1984" t="s">
        <v>301</v>
      </c>
      <c r="O14" s="2056"/>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700000000000003"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95"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7"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700000000000003"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3"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95"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95"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700000000000003"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700000000000003"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3"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3"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5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5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5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5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5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5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5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5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5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5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5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5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5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5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5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5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5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5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5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5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5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5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5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5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5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5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5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5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5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5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5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5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5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5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5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5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5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5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5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5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5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5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5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5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5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5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5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5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5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5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5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5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5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5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5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5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5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5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5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5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5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5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5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5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5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5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5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5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5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5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5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5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5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5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5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5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5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5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5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5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5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5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5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5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5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5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5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5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5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5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5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5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5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5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5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5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5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5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5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5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5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5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5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5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5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5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5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5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5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5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5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5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5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5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5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5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5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5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5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5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5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5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5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5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5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5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5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5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5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5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5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5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5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5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5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5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5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5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5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5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5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5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5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5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5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5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5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5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5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5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5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5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5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5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5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55" customHeight="1">
      <c r="AK190" s="1559">
        <v>11</v>
      </c>
    </row>
    <row r="191" spans="1:37" ht="11.55" customHeight="1">
      <c r="AK191" s="1559">
        <v>11</v>
      </c>
    </row>
    <row r="192" spans="1:37" ht="11.55" customHeight="1">
      <c r="AK192" s="1559">
        <v>11</v>
      </c>
    </row>
    <row r="193" spans="1:37" ht="11.5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5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5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5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5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5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5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5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5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5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5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7ECB-9C8D-2E95-FDD1-D1BE21990009}">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3" hidden="1"/>
    <col min="5" max="5" width="9.125" style="2002" hidden="1" customWidth="1"/>
    <col min="6" max="7" width="9.1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6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3" customHeight="1">
      <c r="H4" s="314"/>
      <c r="I4" s="395"/>
      <c r="J4" s="395"/>
      <c r="K4" s="395"/>
      <c r="L4" s="25"/>
      <c r="M4" s="25"/>
      <c r="W4" s="1559">
        <v>6</v>
      </c>
    </row>
    <row r="5" spans="1:23" ht="50.25" customHeight="1">
      <c r="H5" s="314"/>
      <c r="I5" s="2165" t="s">
        <v>688</v>
      </c>
      <c r="J5" s="2165"/>
      <c r="K5" s="2165"/>
      <c r="L5" s="2165"/>
      <c r="M5" s="204"/>
      <c r="W5" s="1559">
        <v>48</v>
      </c>
    </row>
    <row r="6" spans="1:23" ht="18" customHeight="1">
      <c r="H6" s="314"/>
      <c r="I6" s="2137" t="str">
        <f>IF(org=0,"Не определено",org)</f>
        <v>АО "Юграавиа"</v>
      </c>
      <c r="J6" s="2137"/>
      <c r="K6" s="2137"/>
      <c r="L6" s="2137"/>
      <c r="M6" s="204"/>
      <c r="W6" s="1559">
        <v>17</v>
      </c>
    </row>
    <row r="7" spans="1:23" ht="14.7" customHeight="1">
      <c r="H7" s="314"/>
      <c r="I7" s="395"/>
      <c r="J7" s="401"/>
      <c r="K7" s="401"/>
      <c r="L7" s="690"/>
      <c r="M7" s="131"/>
      <c r="W7" s="1559">
        <v>14</v>
      </c>
    </row>
    <row r="8" spans="1:23" ht="14.7" customHeight="1">
      <c r="H8" s="314"/>
      <c r="I8" s="2285" t="s">
        <v>298</v>
      </c>
      <c r="J8" s="2286"/>
      <c r="K8" s="2286"/>
      <c r="L8" s="2287"/>
      <c r="M8" s="2288" t="s">
        <v>299</v>
      </c>
      <c r="W8" s="1559">
        <v>14</v>
      </c>
    </row>
    <row r="9" spans="1:23" ht="35.700000000000003" customHeight="1">
      <c r="E9" s="1974" t="s">
        <v>616</v>
      </c>
      <c r="F9" s="1974" t="s">
        <v>622</v>
      </c>
      <c r="H9" s="314"/>
      <c r="I9" s="1948" t="s">
        <v>87</v>
      </c>
      <c r="J9" s="1949" t="s">
        <v>300</v>
      </c>
      <c r="K9" s="1987" t="s">
        <v>564</v>
      </c>
      <c r="L9" s="1988" t="s">
        <v>301</v>
      </c>
      <c r="M9" s="2288"/>
      <c r="W9" s="1559">
        <v>34</v>
      </c>
    </row>
    <row r="10" spans="1:23" ht="35.700000000000003"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3"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7" customHeight="1">
      <c r="E13" s="281"/>
      <c r="H13" s="314"/>
      <c r="I13" s="285"/>
      <c r="J13" s="589" t="s">
        <v>700</v>
      </c>
      <c r="K13" s="509"/>
      <c r="L13" s="152"/>
      <c r="M13" s="235"/>
      <c r="W13" s="1559">
        <v>14</v>
      </c>
    </row>
    <row r="14" spans="1:23" ht="14.7" customHeight="1">
      <c r="E14" s="281"/>
      <c r="H14" s="314"/>
      <c r="I14" s="988"/>
      <c r="J14" s="1605"/>
      <c r="K14" s="1606"/>
      <c r="L14" s="1607"/>
      <c r="M14" s="1951"/>
      <c r="W14" s="1559">
        <v>14</v>
      </c>
    </row>
    <row r="15" spans="1:23" ht="14.7" customHeight="1">
      <c r="I15" s="1609"/>
      <c r="J15" s="2183"/>
      <c r="K15" s="2183"/>
      <c r="L15" s="2183"/>
      <c r="M15" s="2183"/>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4D78-2EA3-BDC1-58A8-CCEA06C6AABB}">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6" style="1563" customWidth="1"/>
    <col min="7" max="7" width="10" style="1563" customWidth="1"/>
    <col min="8" max="8" width="40.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37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55" customHeight="1">
      <c r="AF5" s="1559">
        <v>11</v>
      </c>
    </row>
    <row r="6" spans="1:32" ht="31.5" customHeight="1">
      <c r="E6" s="2114" t="s">
        <v>702</v>
      </c>
      <c r="F6" s="2114"/>
      <c r="G6" s="2114"/>
      <c r="H6" s="2114"/>
      <c r="I6" s="2114"/>
      <c r="J6" s="494"/>
      <c r="AF6" s="1559">
        <v>30</v>
      </c>
    </row>
    <row r="7" spans="1:32" ht="11.55" customHeight="1">
      <c r="E7" s="2137" t="str">
        <f>IF(org=0,"Не определено",org)</f>
        <v>АО "Юграавиа"</v>
      </c>
      <c r="F7" s="2137"/>
      <c r="G7" s="2137"/>
      <c r="H7" s="2137"/>
      <c r="I7" s="2137"/>
      <c r="AF7" s="1559">
        <v>11</v>
      </c>
    </row>
    <row r="8" spans="1:32" ht="11.55" customHeight="1">
      <c r="E8" s="1063"/>
      <c r="F8" s="1063"/>
      <c r="G8" s="1063"/>
      <c r="H8" s="1063"/>
      <c r="I8" s="1063"/>
      <c r="AF8" s="1559">
        <v>11</v>
      </c>
    </row>
    <row r="9" spans="1:32" s="1570" customFormat="1" ht="4.2" customHeight="1">
      <c r="A9" s="1095"/>
      <c r="H9" s="820"/>
      <c r="I9" s="820" t="s">
        <v>116</v>
      </c>
      <c r="AF9" s="1564">
        <v>4</v>
      </c>
    </row>
    <row r="10" spans="1:32" ht="11.55" customHeight="1">
      <c r="E10" s="649"/>
      <c r="F10" s="2271" t="s">
        <v>104</v>
      </c>
      <c r="G10" s="2272"/>
      <c r="H10" s="1480" t="str">
        <f>IF(H9="","",INDEX(DIFFERENTIATION_UNMERGE_VD,MATCH(H9,DIFFERENTIATION_ID_DIFF,0)))</f>
        <v/>
      </c>
      <c r="I10" s="1480" t="str">
        <f>IF(I9="","",INDEX(DIFFERENTIATION_UNMERGE_VD,MATCH(I9,DIFFERENTIATION_ID_DIFF,0)))</f>
        <v>Транспортировка</v>
      </c>
      <c r="J10" s="2056"/>
      <c r="AF10" s="1559">
        <v>11</v>
      </c>
    </row>
    <row r="11" spans="1:32" ht="11.55" customHeight="1">
      <c r="E11" s="649"/>
      <c r="F11" s="2271" t="s">
        <v>562</v>
      </c>
      <c r="G11" s="2272"/>
      <c r="H11" s="1480" t="str">
        <f>IF(H9="","",INDEX(DIFFERENTIATION_UNMERGE_AREA,MATCH(H9,DIFFERENTIATION_ID_DIFF,0)))</f>
        <v/>
      </c>
      <c r="I11" s="1480" t="str">
        <f>IF(I9="","",INDEX(DIFFERENTIATION_UNMERGE_AREA,MATCH(I9,DIFFERENTIATION_ID_DIFF,0)))</f>
        <v>без дифференциации</v>
      </c>
      <c r="J11" s="2056"/>
      <c r="AF11" s="1559">
        <v>11</v>
      </c>
    </row>
    <row r="12" spans="1:32" ht="1.05"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55" customHeight="1">
      <c r="E13" s="2273" t="s">
        <v>298</v>
      </c>
      <c r="F13" s="2274"/>
      <c r="G13" s="2274"/>
      <c r="H13" s="1479"/>
      <c r="I13" s="1479"/>
      <c r="J13" s="2056"/>
      <c r="AF13" s="1559">
        <v>11</v>
      </c>
    </row>
    <row r="14" spans="1:32" ht="24" customHeight="1">
      <c r="E14" s="1567" t="s">
        <v>87</v>
      </c>
      <c r="F14" s="1562" t="s">
        <v>300</v>
      </c>
      <c r="G14" s="1562" t="s">
        <v>564</v>
      </c>
      <c r="H14" s="1562" t="s">
        <v>301</v>
      </c>
      <c r="I14" s="1562" t="s">
        <v>301</v>
      </c>
      <c r="J14" s="2056"/>
      <c r="AF14" s="1559">
        <v>23</v>
      </c>
    </row>
    <row r="15" spans="1:32" ht="19.95" customHeight="1">
      <c r="D15" s="1566"/>
      <c r="E15" s="1558" t="s">
        <v>108</v>
      </c>
      <c r="F15" s="645" t="s">
        <v>703</v>
      </c>
      <c r="G15" s="1574" t="s">
        <v>550</v>
      </c>
      <c r="H15" s="495"/>
      <c r="I15" s="495"/>
      <c r="J15" s="227" t="s">
        <v>704</v>
      </c>
      <c r="K15" s="481" t="s">
        <v>628</v>
      </c>
      <c r="AF15" s="1559">
        <v>19</v>
      </c>
    </row>
    <row r="16" spans="1:32" ht="35.700000000000003" customHeight="1">
      <c r="D16" s="1566"/>
      <c r="E16" s="1558" t="s">
        <v>109</v>
      </c>
      <c r="F16" s="645" t="s">
        <v>705</v>
      </c>
      <c r="G16" s="1574" t="s">
        <v>550</v>
      </c>
      <c r="H16" s="496">
        <f>SUM(H17,H20:H32)</f>
        <v>0</v>
      </c>
      <c r="I16" s="496">
        <f>SUM(I17,I20,I23,I26,I29:I32)</f>
        <v>0</v>
      </c>
      <c r="J16" s="227" t="s">
        <v>706</v>
      </c>
      <c r="K16" s="481" t="s">
        <v>628</v>
      </c>
      <c r="AF16" s="1559">
        <v>34</v>
      </c>
    </row>
    <row r="17" spans="1:32" ht="19.95"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700000000000003" customHeight="1">
      <c r="D19" s="1566"/>
      <c r="E19" s="1592" t="s">
        <v>713</v>
      </c>
      <c r="F19" s="1578" t="s">
        <v>714</v>
      </c>
      <c r="G19" s="1571" t="s">
        <v>550</v>
      </c>
      <c r="H19" s="495"/>
      <c r="I19" s="495"/>
      <c r="J19" s="227"/>
      <c r="K19" s="481"/>
      <c r="AF19" s="1559">
        <v>34</v>
      </c>
    </row>
    <row r="20" spans="1:32" ht="19.95" customHeight="1">
      <c r="D20" s="1566"/>
      <c r="E20" s="1592" t="s">
        <v>305</v>
      </c>
      <c r="F20" s="885" t="s">
        <v>715</v>
      </c>
      <c r="G20" s="1571" t="s">
        <v>550</v>
      </c>
      <c r="H20" s="495"/>
      <c r="I20" s="495"/>
      <c r="J20" s="227" t="s">
        <v>716</v>
      </c>
      <c r="K20" s="481"/>
      <c r="AF20" s="1559">
        <v>19</v>
      </c>
    </row>
    <row r="21" spans="1:32" ht="19.95" customHeight="1">
      <c r="D21" s="1566"/>
      <c r="E21" s="1592" t="s">
        <v>717</v>
      </c>
      <c r="F21" s="1578" t="s">
        <v>718</v>
      </c>
      <c r="G21" s="1571" t="s">
        <v>550</v>
      </c>
      <c r="H21" s="495"/>
      <c r="I21" s="495"/>
      <c r="J21" s="227"/>
      <c r="K21" s="481"/>
      <c r="AF21" s="1559">
        <v>19</v>
      </c>
    </row>
    <row r="22" spans="1:32" ht="19.95"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95" customHeight="1">
      <c r="D24" s="1566"/>
      <c r="E24" s="1592" t="s">
        <v>723</v>
      </c>
      <c r="F24" s="1578" t="s">
        <v>724</v>
      </c>
      <c r="G24" s="1571" t="s">
        <v>550</v>
      </c>
      <c r="H24" s="495"/>
      <c r="I24" s="495"/>
      <c r="J24" s="227"/>
      <c r="K24" s="481"/>
      <c r="AF24" s="1559">
        <v>19</v>
      </c>
    </row>
    <row r="25" spans="1:32" ht="35.700000000000003"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95" customHeight="1">
      <c r="D27" s="1566"/>
      <c r="E27" s="1603" t="s">
        <v>730</v>
      </c>
      <c r="F27" s="1578" t="s">
        <v>731</v>
      </c>
      <c r="G27" s="1582" t="s">
        <v>550</v>
      </c>
      <c r="H27" s="1604"/>
      <c r="I27" s="1604"/>
      <c r="J27" s="227"/>
      <c r="K27" s="481"/>
      <c r="AF27" s="1559">
        <v>19</v>
      </c>
    </row>
    <row r="28" spans="1:32" ht="19.95" customHeight="1">
      <c r="D28" s="1566"/>
      <c r="E28" s="1603" t="s">
        <v>732</v>
      </c>
      <c r="F28" s="1578" t="s">
        <v>733</v>
      </c>
      <c r="G28" s="1582" t="s">
        <v>550</v>
      </c>
      <c r="H28" s="1604"/>
      <c r="I28" s="1604"/>
      <c r="J28" s="227"/>
      <c r="K28" s="481"/>
      <c r="AF28" s="1559">
        <v>19</v>
      </c>
    </row>
    <row r="29" spans="1:32" ht="19.95" customHeight="1">
      <c r="D29" s="1566"/>
      <c r="E29" s="1603" t="s">
        <v>734</v>
      </c>
      <c r="F29" s="885" t="s">
        <v>735</v>
      </c>
      <c r="G29" s="1582" t="s">
        <v>550</v>
      </c>
      <c r="H29" s="1604"/>
      <c r="I29" s="1604"/>
      <c r="J29" s="227"/>
      <c r="K29" s="481"/>
      <c r="AF29" s="1559">
        <v>19</v>
      </c>
    </row>
    <row r="30" spans="1:32" ht="19.95" customHeight="1">
      <c r="D30" s="1566"/>
      <c r="E30" s="1603" t="s">
        <v>736</v>
      </c>
      <c r="F30" s="885" t="s">
        <v>737</v>
      </c>
      <c r="G30" s="1582" t="s">
        <v>550</v>
      </c>
      <c r="H30" s="1604"/>
      <c r="I30" s="1604"/>
      <c r="J30" s="227"/>
      <c r="K30" s="481"/>
      <c r="AF30" s="1559">
        <v>19</v>
      </c>
    </row>
    <row r="31" spans="1:32" ht="19.95" customHeight="1">
      <c r="D31" s="1566"/>
      <c r="E31" s="1603" t="s">
        <v>738</v>
      </c>
      <c r="F31" s="885" t="s">
        <v>739</v>
      </c>
      <c r="G31" s="1582" t="s">
        <v>550</v>
      </c>
      <c r="H31" s="1604"/>
      <c r="I31" s="1604"/>
      <c r="J31" s="227"/>
      <c r="K31" s="481"/>
      <c r="AF31" s="1559">
        <v>19</v>
      </c>
    </row>
    <row r="32" spans="1:32" s="1294" customFormat="1" ht="35.700000000000003"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05" customHeight="1">
      <c r="A33" s="1095"/>
      <c r="D33" s="486"/>
      <c r="E33" s="734" t="str">
        <f>E32&amp;".0"</f>
        <v>2.8.0</v>
      </c>
      <c r="F33" s="922"/>
      <c r="G33" s="489"/>
      <c r="H33" s="923"/>
      <c r="I33" s="923"/>
      <c r="J33" s="924"/>
      <c r="AF33" s="1564">
        <v>1</v>
      </c>
    </row>
    <row r="34" spans="1:32" s="1294" customFormat="1" ht="19.95"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700000000000003"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95"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700000000000003"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700000000000003"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95"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55" customHeight="1">
      <c r="D47" s="1566"/>
      <c r="AF47" s="1559">
        <v>11</v>
      </c>
    </row>
    <row r="48" spans="1:32" s="1569" customFormat="1" ht="11.5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5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5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5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5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5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5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5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5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5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5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5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5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5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5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5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5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5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5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5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5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5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5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5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5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5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5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5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5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5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5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5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5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5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5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5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5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5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5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5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5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5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5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5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5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5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5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5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5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5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5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5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5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5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5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5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5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5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5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5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5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5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5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5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5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5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5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5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5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5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5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5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5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5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5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5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5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5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5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5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5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5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5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5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5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5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5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5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5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5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5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5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5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55" customHeight="1">
      <c r="AF203" s="1559">
        <v>11</v>
      </c>
    </row>
    <row r="204" spans="1:32" ht="11.55" customHeight="1">
      <c r="AF204" s="1559">
        <v>11</v>
      </c>
    </row>
    <row r="205" spans="1:32" ht="11.55" customHeight="1">
      <c r="AF205" s="1559">
        <v>11</v>
      </c>
    </row>
    <row r="206" spans="1:32" ht="11.5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5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5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5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5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5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5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5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5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5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5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6837-AA98-AB96-E708-617A7A6C4CE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4" style="1563" customWidth="1"/>
    <col min="7" max="7" width="10" style="1563" customWidth="1"/>
    <col min="8" max="8" width="40.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55" customHeight="1">
      <c r="AF5" s="1559">
        <v>11</v>
      </c>
    </row>
    <row r="6" spans="1:32" ht="33.75" customHeight="1">
      <c r="E6" s="2165" t="s">
        <v>773</v>
      </c>
      <c r="F6" s="2165"/>
      <c r="G6" s="2165"/>
      <c r="H6" s="2165"/>
      <c r="I6" s="2165"/>
      <c r="J6" s="494"/>
      <c r="AF6" s="1559">
        <v>32</v>
      </c>
    </row>
    <row r="7" spans="1:32" ht="25.2" customHeight="1">
      <c r="E7" s="2137" t="str">
        <f>IF(org=0,"Не определено",org)</f>
        <v>АО "Юграавиа"</v>
      </c>
      <c r="F7" s="2137"/>
      <c r="G7" s="2137"/>
      <c r="H7" s="2137"/>
      <c r="I7" s="2137"/>
      <c r="AF7" s="1559">
        <v>24</v>
      </c>
    </row>
    <row r="8" spans="1:32" ht="11.55" customHeight="1">
      <c r="E8" s="1063"/>
      <c r="F8" s="1063"/>
      <c r="G8" s="1063"/>
      <c r="H8" s="1063"/>
      <c r="I8" s="1063"/>
      <c r="AF8" s="1559">
        <v>11</v>
      </c>
    </row>
    <row r="9" spans="1:32" s="1570" customFormat="1" ht="1.05" customHeight="1">
      <c r="A9" s="1095"/>
      <c r="H9" s="820"/>
      <c r="I9" s="820" t="s">
        <v>116</v>
      </c>
      <c r="AF9" s="1564">
        <v>1</v>
      </c>
    </row>
    <row r="10" spans="1:32" ht="11.55" customHeight="1">
      <c r="E10" s="649"/>
      <c r="F10" s="2271" t="s">
        <v>104</v>
      </c>
      <c r="G10" s="2272"/>
      <c r="H10" s="1587" t="str">
        <f>IF(H9="","",INDEX(DIFFERENTIATION_UNMERGE_VD,MATCH(H9,DIFFERENTIATION_ID_DIFF,0)))</f>
        <v/>
      </c>
      <c r="I10" s="1587" t="str">
        <f>IF(I9="","",INDEX(DIFFERENTIATION_UNMERGE_VD,MATCH(I9,DIFFERENTIATION_ID_DIFF,0)))</f>
        <v>Транспортировка</v>
      </c>
      <c r="J10" s="2056"/>
      <c r="AF10" s="1559">
        <v>11</v>
      </c>
    </row>
    <row r="11" spans="1:32" ht="11.55" customHeight="1">
      <c r="E11" s="649"/>
      <c r="F11" s="2271" t="s">
        <v>562</v>
      </c>
      <c r="G11" s="2272"/>
      <c r="H11" s="1587" t="str">
        <f>IF(H9="","",INDEX(DIFFERENTIATION_UNMERGE_AREA,MATCH(H9,DIFFERENTIATION_ID_DIFF,0)))</f>
        <v/>
      </c>
      <c r="I11" s="1587" t="str">
        <f>IF(I9="","",INDEX(DIFFERENTIATION_UNMERGE_AREA,MATCH(I9,DIFFERENTIATION_ID_DIFF,0)))</f>
        <v>без дифференциации</v>
      </c>
      <c r="J11" s="2056"/>
      <c r="AF11" s="1559">
        <v>11</v>
      </c>
    </row>
    <row r="12" spans="1:32" ht="11.25" hidden="1"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55" customHeight="1">
      <c r="E13" s="2273" t="s">
        <v>298</v>
      </c>
      <c r="F13" s="2274"/>
      <c r="G13" s="2274"/>
      <c r="H13" s="1584"/>
      <c r="I13" s="1584"/>
      <c r="J13" s="2056"/>
      <c r="AF13" s="1559">
        <v>11</v>
      </c>
    </row>
    <row r="14" spans="1:32" ht="24" customHeight="1">
      <c r="E14" s="1585" t="s">
        <v>87</v>
      </c>
      <c r="F14" s="1588" t="s">
        <v>300</v>
      </c>
      <c r="G14" s="1588" t="s">
        <v>564</v>
      </c>
      <c r="H14" s="1588" t="s">
        <v>301</v>
      </c>
      <c r="I14" s="1588" t="s">
        <v>301</v>
      </c>
      <c r="J14" s="2056"/>
      <c r="AF14" s="1559">
        <v>23</v>
      </c>
    </row>
    <row r="15" spans="1:32" ht="19.95"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700000000000003" customHeight="1">
      <c r="D17" s="1566"/>
      <c r="E17" s="1592" t="s">
        <v>707</v>
      </c>
      <c r="F17" s="1595" t="s">
        <v>778</v>
      </c>
      <c r="G17" s="1582" t="s">
        <v>550</v>
      </c>
      <c r="H17" s="495"/>
      <c r="I17" s="495"/>
      <c r="J17" s="227" t="s">
        <v>779</v>
      </c>
      <c r="K17" s="481"/>
      <c r="AF17" s="1559">
        <v>34</v>
      </c>
    </row>
    <row r="18" spans="1:32" ht="19.95"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700000000000003" customHeight="1">
      <c r="D20" s="1566"/>
      <c r="E20" s="1592" t="s">
        <v>305</v>
      </c>
      <c r="F20" s="1595" t="s">
        <v>782</v>
      </c>
      <c r="G20" s="1582" t="s">
        <v>550</v>
      </c>
      <c r="H20" s="495"/>
      <c r="I20" s="495"/>
      <c r="J20" s="227"/>
      <c r="K20" s="481"/>
      <c r="AF20" s="1559">
        <v>34</v>
      </c>
    </row>
    <row r="21" spans="1:32" ht="48.3"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700000000000003" customHeight="1">
      <c r="D23" s="1566"/>
      <c r="E23" s="1592" t="s">
        <v>734</v>
      </c>
      <c r="F23" s="1595" t="s">
        <v>785</v>
      </c>
      <c r="G23" s="1582" t="s">
        <v>550</v>
      </c>
      <c r="H23" s="495"/>
      <c r="I23" s="495"/>
      <c r="J23" s="227"/>
      <c r="K23" s="481"/>
      <c r="AF23" s="1559">
        <v>34</v>
      </c>
    </row>
    <row r="24" spans="1:32" ht="35.700000000000003"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700000000000003"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05" customHeight="1">
      <c r="A28" s="1095"/>
      <c r="D28" s="486"/>
      <c r="E28" s="734" t="str">
        <f>E27&amp;".0"</f>
        <v>2.9.0</v>
      </c>
      <c r="F28" s="922"/>
      <c r="G28" s="489"/>
      <c r="H28" s="923"/>
      <c r="I28" s="923"/>
      <c r="J28" s="924"/>
      <c r="AF28" s="1564">
        <v>1</v>
      </c>
    </row>
    <row r="29" spans="1:32" s="1294" customFormat="1" ht="19.95"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700000000000003"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700000000000003"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700000000000003"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55" customHeight="1">
      <c r="D38" s="1566"/>
      <c r="AF38" s="1559">
        <v>11</v>
      </c>
    </row>
    <row r="39" spans="1:32" ht="27.3" customHeight="1">
      <c r="D39" s="1566"/>
      <c r="E39" s="1181" t="s">
        <v>802</v>
      </c>
      <c r="F39" s="2183" t="s">
        <v>803</v>
      </c>
      <c r="G39" s="2183"/>
      <c r="H39" s="307"/>
      <c r="I39" s="307"/>
      <c r="J39" s="307"/>
      <c r="AF39" s="1559">
        <v>26</v>
      </c>
    </row>
    <row r="40" spans="1:32" s="1569" customFormat="1" ht="39.75" customHeight="1">
      <c r="A40" s="918"/>
      <c r="B40" s="1564"/>
      <c r="C40" s="1564"/>
      <c r="D40" s="289"/>
      <c r="F40" s="2183" t="s">
        <v>804</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5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5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5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5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5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5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5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5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5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5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5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5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5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5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5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5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5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5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5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5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5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5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5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5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5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5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5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5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5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5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5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5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5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5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5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5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5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5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5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5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5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5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5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5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5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5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5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5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5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5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5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5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5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5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5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5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5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5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5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5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5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5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5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5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5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5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5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5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5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5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5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5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5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5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5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5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5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5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5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5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5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5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5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5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5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5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5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5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5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5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5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5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5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55" customHeight="1">
      <c r="AF196" s="1559">
        <v>11</v>
      </c>
    </row>
    <row r="197" spans="1:32" ht="11.55" customHeight="1">
      <c r="AF197" s="1559">
        <v>11</v>
      </c>
    </row>
    <row r="198" spans="1:32" ht="11.55" customHeight="1">
      <c r="AF198" s="1559">
        <v>11</v>
      </c>
    </row>
    <row r="199" spans="1:32" ht="11.5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5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5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5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5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5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5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5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5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5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5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0619-F001-DD1C-F70F-EDBDDE371CF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4" hidden="1" customWidth="1"/>
    <col min="2" max="2" width="3.6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6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АО "Юграавиа"</v>
      </c>
      <c r="E4" s="2160"/>
      <c r="F4" s="2161"/>
      <c r="X4" s="694">
        <v>20</v>
      </c>
    </row>
    <row r="5" spans="1:24" ht="11.55" customHeight="1">
      <c r="C5" s="447"/>
      <c r="D5" s="526"/>
      <c r="E5" s="526"/>
      <c r="F5" s="526"/>
      <c r="G5" s="526"/>
      <c r="H5" s="690"/>
      <c r="I5" s="526"/>
      <c r="J5" s="690"/>
      <c r="K5" s="526"/>
      <c r="X5" s="443">
        <v>11</v>
      </c>
    </row>
    <row r="6" spans="1:24" ht="1.05" customHeight="1">
      <c r="C6" s="447"/>
      <c r="D6" s="447"/>
      <c r="E6" s="460"/>
      <c r="F6" s="552"/>
      <c r="G6" s="953"/>
      <c r="H6" s="953"/>
      <c r="I6" s="953" t="s">
        <v>116</v>
      </c>
      <c r="J6" s="953"/>
      <c r="X6" s="443">
        <v>1</v>
      </c>
    </row>
    <row r="7" spans="1:24" ht="11.55" customHeight="1">
      <c r="D7" s="649"/>
      <c r="E7" s="2271" t="s">
        <v>104</v>
      </c>
      <c r="F7" s="2272"/>
      <c r="G7" s="2291" t="str">
        <f>IF(G6="","",INDEX(DIFFERENTIATION_UNMERGE_VD,MATCH(G6,DIFFERENTIATION_ID_DIFF,0)))</f>
        <v/>
      </c>
      <c r="H7" s="2292"/>
      <c r="I7" s="2291" t="str">
        <f>IF(I6="","",INDEX(DIFFERENTIATION_UNMERGE_VD,MATCH(I6,DIFFERENTIATION_ID_DIFF,0)))</f>
        <v>Транспортировка</v>
      </c>
      <c r="J7" s="2292"/>
      <c r="K7" s="2115"/>
      <c r="L7" s="447"/>
      <c r="X7" s="443">
        <v>11</v>
      </c>
    </row>
    <row r="8" spans="1:24" ht="11.55" customHeight="1">
      <c r="A8" s="642"/>
      <c r="D8" s="649"/>
      <c r="E8" s="2271" t="s">
        <v>562</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7"/>
      <c r="X8" s="443">
        <v>11</v>
      </c>
    </row>
    <row r="9" spans="1:24" ht="11.55" customHeight="1">
      <c r="A9" s="642"/>
      <c r="D9" s="649"/>
      <c r="E9" s="2271" t="s">
        <v>563</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55" customHeight="1">
      <c r="A10" s="952"/>
      <c r="B10" s="449"/>
      <c r="D10" s="2038" t="s">
        <v>298</v>
      </c>
      <c r="E10" s="2043"/>
      <c r="F10" s="2043"/>
      <c r="G10" s="2043"/>
      <c r="H10" s="2043"/>
      <c r="I10" s="2043"/>
      <c r="J10" s="2037"/>
      <c r="K10" s="2120"/>
      <c r="L10" s="447"/>
      <c r="X10" s="694">
        <v>11</v>
      </c>
    </row>
    <row r="11" spans="1:24" s="1563" customFormat="1" ht="24" customHeight="1">
      <c r="A11" s="2183"/>
      <c r="B11" s="2183"/>
      <c r="C11" s="595"/>
      <c r="D11" s="641" t="s">
        <v>87</v>
      </c>
      <c r="E11" s="643" t="s">
        <v>805</v>
      </c>
      <c r="F11" s="643" t="s">
        <v>564</v>
      </c>
      <c r="G11" s="403" t="s">
        <v>301</v>
      </c>
      <c r="H11" s="403" t="s">
        <v>388</v>
      </c>
      <c r="I11" s="739" t="s">
        <v>301</v>
      </c>
      <c r="J11" s="740" t="s">
        <v>388</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806</v>
      </c>
      <c r="D13" s="884" t="s">
        <v>108</v>
      </c>
      <c r="E13" s="217" t="s">
        <v>807</v>
      </c>
      <c r="F13" s="598" t="s">
        <v>808</v>
      </c>
      <c r="G13" s="495"/>
      <c r="H13" s="599"/>
      <c r="I13" s="495"/>
      <c r="J13" s="599"/>
      <c r="K13" s="227" t="s">
        <v>809</v>
      </c>
      <c r="L13" s="658"/>
      <c r="X13" s="443">
        <v>0</v>
      </c>
    </row>
    <row r="14" spans="1:24" ht="22.5" hidden="1" customHeight="1">
      <c r="A14" s="2293"/>
      <c r="D14" s="477" t="s">
        <v>109</v>
      </c>
      <c r="E14" s="217" t="s">
        <v>810</v>
      </c>
      <c r="F14" s="598" t="s">
        <v>811</v>
      </c>
      <c r="G14" s="495"/>
      <c r="H14" s="600"/>
      <c r="I14" s="495"/>
      <c r="J14" s="600"/>
      <c r="K14" s="227" t="s">
        <v>812</v>
      </c>
      <c r="L14" s="658"/>
      <c r="X14" s="443">
        <v>0</v>
      </c>
    </row>
    <row r="15" spans="1:24" s="1563" customFormat="1" ht="78.75" hidden="1" customHeight="1">
      <c r="A15" s="2293"/>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3"/>
      <c r="B16" s="449"/>
      <c r="D16" s="884" t="s">
        <v>322</v>
      </c>
      <c r="E16" s="885" t="s">
        <v>815</v>
      </c>
      <c r="F16" s="881" t="s">
        <v>816</v>
      </c>
      <c r="G16" s="749"/>
      <c r="H16" s="46"/>
      <c r="I16" s="749"/>
      <c r="J16" s="46"/>
      <c r="K16" s="227"/>
      <c r="L16" s="658"/>
      <c r="X16" s="694">
        <v>0</v>
      </c>
    </row>
    <row r="17" spans="1:24" s="1563" customFormat="1" ht="22.5" hidden="1" customHeight="1">
      <c r="A17" s="2293"/>
      <c r="B17" s="449"/>
      <c r="D17" s="884" t="s">
        <v>330</v>
      </c>
      <c r="E17" s="885" t="s">
        <v>817</v>
      </c>
      <c r="F17" s="881" t="s">
        <v>818</v>
      </c>
      <c r="G17" s="749"/>
      <c r="H17" s="46"/>
      <c r="I17" s="749"/>
      <c r="J17" s="46"/>
      <c r="K17" s="227"/>
      <c r="L17" s="658"/>
      <c r="X17" s="694">
        <v>0</v>
      </c>
    </row>
    <row r="18" spans="1:24" s="1563" customFormat="1" ht="33.75" hidden="1" customHeight="1">
      <c r="A18" s="2293"/>
      <c r="B18" s="449"/>
      <c r="D18" s="884" t="s">
        <v>332</v>
      </c>
      <c r="E18" s="885" t="s">
        <v>819</v>
      </c>
      <c r="F18" s="881" t="s">
        <v>569</v>
      </c>
      <c r="G18" s="618"/>
      <c r="H18" s="46"/>
      <c r="I18" s="618"/>
      <c r="J18" s="46"/>
      <c r="K18" s="227"/>
      <c r="L18" s="658"/>
      <c r="X18" s="694">
        <v>0</v>
      </c>
    </row>
    <row r="19" spans="1:24" ht="101.25" hidden="1" customHeight="1">
      <c r="A19" s="2293"/>
      <c r="D19" s="884" t="s">
        <v>90</v>
      </c>
      <c r="E19" s="217" t="s">
        <v>820</v>
      </c>
      <c r="F19" s="598" t="s">
        <v>544</v>
      </c>
      <c r="G19" s="601"/>
      <c r="H19" s="600"/>
      <c r="I19" s="886"/>
      <c r="J19" s="600"/>
      <c r="K19" s="227" t="s">
        <v>821</v>
      </c>
      <c r="L19" s="658"/>
      <c r="X19" s="443">
        <v>0</v>
      </c>
    </row>
    <row r="20" spans="1:24" s="1563" customFormat="1" ht="18.75" hidden="1" customHeight="1">
      <c r="A20" s="2293"/>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3"/>
      <c r="C21" s="887"/>
      <c r="D21" s="884" t="s">
        <v>755</v>
      </c>
      <c r="E21" s="514" t="s">
        <v>823</v>
      </c>
      <c r="F21" s="881" t="s">
        <v>824</v>
      </c>
      <c r="G21" s="618"/>
      <c r="H21" s="46"/>
      <c r="I21" s="618"/>
      <c r="J21" s="46"/>
      <c r="K21" s="879"/>
      <c r="L21" s="658"/>
      <c r="W21" s="613"/>
      <c r="X21" s="694">
        <v>0</v>
      </c>
    </row>
    <row r="22" spans="1:24" s="1563" customFormat="1" ht="33.75" hidden="1" customHeight="1">
      <c r="A22" s="2293"/>
      <c r="C22" s="887"/>
      <c r="D22" s="884" t="s">
        <v>758</v>
      </c>
      <c r="E22" s="514" t="s">
        <v>825</v>
      </c>
      <c r="F22" s="881" t="s">
        <v>826</v>
      </c>
      <c r="G22" s="618"/>
      <c r="H22" s="46"/>
      <c r="I22" s="618"/>
      <c r="J22" s="46"/>
      <c r="K22" s="879"/>
      <c r="L22" s="658"/>
      <c r="W22" s="613"/>
      <c r="X22" s="694">
        <v>0</v>
      </c>
    </row>
    <row r="23" spans="1:24" s="1563" customFormat="1" ht="22.5" hidden="1" customHeight="1">
      <c r="A23" s="2293"/>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3"/>
      <c r="C24" s="887"/>
      <c r="D24" s="884" t="s">
        <v>828</v>
      </c>
      <c r="E24" s="514" t="s">
        <v>829</v>
      </c>
      <c r="F24" s="881" t="s">
        <v>830</v>
      </c>
      <c r="G24" s="618"/>
      <c r="H24" s="624"/>
      <c r="I24" s="618"/>
      <c r="J24" s="624"/>
      <c r="K24" s="879"/>
      <c r="L24" s="658"/>
      <c r="W24" s="613"/>
      <c r="X24" s="694">
        <v>0</v>
      </c>
    </row>
    <row r="25" spans="1:24" s="1563" customFormat="1" ht="22.5" hidden="1" customHeight="1">
      <c r="A25" s="2293"/>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3"/>
      <c r="C26" s="887"/>
      <c r="D26" s="884" t="s">
        <v>833</v>
      </c>
      <c r="E26" s="491" t="s">
        <v>834</v>
      </c>
      <c r="F26" s="881" t="s">
        <v>835</v>
      </c>
      <c r="G26" s="618"/>
      <c r="H26" s="624"/>
      <c r="I26" s="618"/>
      <c r="J26" s="624"/>
      <c r="K26" s="879"/>
      <c r="L26" s="658"/>
      <c r="W26" s="613"/>
      <c r="X26" s="694">
        <v>0</v>
      </c>
    </row>
    <row r="27" spans="1:24" s="1563" customFormat="1" ht="18.75" hidden="1" customHeight="1">
      <c r="A27" s="2293"/>
      <c r="C27" s="887"/>
      <c r="D27" s="884" t="s">
        <v>836</v>
      </c>
      <c r="E27" s="491" t="s">
        <v>837</v>
      </c>
      <c r="F27" s="881" t="s">
        <v>838</v>
      </c>
      <c r="G27" s="618"/>
      <c r="H27" s="624"/>
      <c r="I27" s="618"/>
      <c r="J27" s="624"/>
      <c r="K27" s="879"/>
      <c r="L27" s="658"/>
      <c r="W27" s="613"/>
      <c r="X27" s="694">
        <v>0</v>
      </c>
    </row>
    <row r="28" spans="1:24" s="1563" customFormat="1" ht="18.75" hidden="1" customHeight="1">
      <c r="A28" s="2293"/>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3"/>
      <c r="C29" s="887"/>
      <c r="D29" s="884" t="s">
        <v>841</v>
      </c>
      <c r="E29" s="491" t="s">
        <v>834</v>
      </c>
      <c r="F29" s="881" t="s">
        <v>842</v>
      </c>
      <c r="G29" s="618"/>
      <c r="H29" s="624"/>
      <c r="I29" s="618"/>
      <c r="J29" s="624"/>
      <c r="K29" s="879"/>
      <c r="L29" s="658"/>
      <c r="W29" s="613"/>
      <c r="X29" s="694">
        <v>0</v>
      </c>
    </row>
    <row r="30" spans="1:24" s="1563" customFormat="1" ht="18.75" hidden="1" customHeight="1">
      <c r="A30" s="2293"/>
      <c r="C30" s="887"/>
      <c r="D30" s="884" t="s">
        <v>843</v>
      </c>
      <c r="E30" s="491" t="s">
        <v>844</v>
      </c>
      <c r="F30" s="881" t="s">
        <v>845</v>
      </c>
      <c r="G30" s="618"/>
      <c r="H30" s="624"/>
      <c r="I30" s="618"/>
      <c r="J30" s="624"/>
      <c r="K30" s="879"/>
      <c r="L30" s="658"/>
      <c r="W30" s="613"/>
      <c r="X30" s="694">
        <v>0</v>
      </c>
    </row>
    <row r="31" spans="1:24" ht="126.75" hidden="1" customHeight="1">
      <c r="A31" s="2293"/>
      <c r="D31" s="884" t="s">
        <v>110</v>
      </c>
      <c r="E31" s="217" t="s">
        <v>846</v>
      </c>
      <c r="F31" s="598" t="s">
        <v>556</v>
      </c>
      <c r="G31" s="495"/>
      <c r="H31" s="600"/>
      <c r="I31" s="495"/>
      <c r="J31" s="600"/>
      <c r="K31" s="227" t="s">
        <v>847</v>
      </c>
      <c r="L31" s="658"/>
      <c r="X31" s="443">
        <v>0</v>
      </c>
    </row>
    <row r="32" spans="1:24" ht="56.25" hidden="1" customHeight="1">
      <c r="A32" s="2293"/>
      <c r="D32" s="884" t="s">
        <v>91</v>
      </c>
      <c r="E32" s="217" t="s">
        <v>848</v>
      </c>
      <c r="F32" s="477" t="s">
        <v>818</v>
      </c>
      <c r="G32" s="495"/>
      <c r="H32" s="600"/>
      <c r="I32" s="495"/>
      <c r="J32" s="600"/>
      <c r="K32" s="227" t="s">
        <v>849</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850</v>
      </c>
      <c r="X34" s="443">
        <v>0</v>
      </c>
    </row>
    <row r="35" spans="1:24" ht="11.25" hidden="1" customHeight="1">
      <c r="A35" s="2293"/>
      <c r="D35" s="307"/>
      <c r="E35" s="273" t="s">
        <v>851</v>
      </c>
      <c r="X35" s="443">
        <v>0</v>
      </c>
    </row>
    <row r="36" spans="1:24" s="1563" customFormat="1" ht="11.55" customHeight="1">
      <c r="A36" s="964"/>
      <c r="B36" s="456"/>
      <c r="D36" s="965"/>
      <c r="E36" s="966"/>
      <c r="X36" s="447">
        <v>11</v>
      </c>
    </row>
    <row r="37" spans="1:24" s="1563" customFormat="1" ht="22.5" hidden="1" customHeight="1">
      <c r="A37" s="2293" t="s">
        <v>852</v>
      </c>
      <c r="B37" s="449"/>
      <c r="D37" s="884">
        <v>1</v>
      </c>
      <c r="E37" s="645" t="s">
        <v>853</v>
      </c>
      <c r="F37" s="598" t="s">
        <v>808</v>
      </c>
      <c r="G37" s="495"/>
      <c r="H37" s="457"/>
      <c r="I37" s="495"/>
      <c r="J37" s="457"/>
      <c r="K37" s="227" t="s">
        <v>854</v>
      </c>
      <c r="X37" s="694">
        <v>0</v>
      </c>
    </row>
    <row r="38" spans="1:24" s="1563" customFormat="1" ht="22.5" hidden="1" customHeight="1">
      <c r="A38" s="2293"/>
      <c r="B38" s="449"/>
      <c r="D38" s="607" t="s">
        <v>109</v>
      </c>
      <c r="E38" s="963" t="s">
        <v>855</v>
      </c>
      <c r="F38" s="967" t="s">
        <v>544</v>
      </c>
      <c r="G38" s="967" t="s">
        <v>544</v>
      </c>
      <c r="H38" s="961"/>
      <c r="I38" s="967" t="s">
        <v>544</v>
      </c>
      <c r="J38" s="961"/>
      <c r="K38" s="962"/>
      <c r="X38" s="694">
        <v>0</v>
      </c>
    </row>
    <row r="39" spans="1:24" s="1563" customFormat="1" ht="33.75" hidden="1" customHeight="1">
      <c r="A39" s="2293"/>
      <c r="B39" s="449"/>
      <c r="D39" s="603" t="s">
        <v>710</v>
      </c>
      <c r="E39" s="661" t="s">
        <v>856</v>
      </c>
      <c r="F39" s="598" t="s">
        <v>857</v>
      </c>
      <c r="G39" s="606"/>
      <c r="H39" s="954"/>
      <c r="I39" s="606"/>
      <c r="J39" s="954"/>
      <c r="K39" s="227" t="s">
        <v>858</v>
      </c>
      <c r="X39" s="694">
        <v>0</v>
      </c>
    </row>
    <row r="40" spans="1:24" s="1563" customFormat="1" ht="33.75" hidden="1" customHeight="1">
      <c r="A40" s="2293"/>
      <c r="B40" s="449"/>
      <c r="D40" s="603" t="s">
        <v>713</v>
      </c>
      <c r="E40" s="661" t="s">
        <v>859</v>
      </c>
      <c r="F40" s="958" t="s">
        <v>860</v>
      </c>
      <c r="G40" s="679"/>
      <c r="H40" s="954"/>
      <c r="I40" s="679"/>
      <c r="J40" s="954"/>
      <c r="K40" s="227" t="s">
        <v>861</v>
      </c>
      <c r="X40" s="694">
        <v>0</v>
      </c>
    </row>
    <row r="41" spans="1:24" s="1563" customFormat="1" ht="22.5" hidden="1" customHeight="1">
      <c r="A41" s="2293"/>
      <c r="B41" s="449"/>
      <c r="D41" s="603" t="s">
        <v>89</v>
      </c>
      <c r="E41" s="660" t="s">
        <v>862</v>
      </c>
      <c r="F41" s="598" t="s">
        <v>544</v>
      </c>
      <c r="G41" s="598" t="s">
        <v>544</v>
      </c>
      <c r="H41" s="955"/>
      <c r="I41" s="598" t="s">
        <v>544</v>
      </c>
      <c r="J41" s="955"/>
      <c r="K41" s="240"/>
      <c r="X41" s="694">
        <v>0</v>
      </c>
    </row>
    <row r="42" spans="1:24" s="1563" customFormat="1" ht="45" hidden="1" customHeight="1">
      <c r="A42" s="2293"/>
      <c r="B42" s="449"/>
      <c r="D42" s="603" t="s">
        <v>322</v>
      </c>
      <c r="E42" s="661" t="s">
        <v>863</v>
      </c>
      <c r="F42" s="598" t="s">
        <v>556</v>
      </c>
      <c r="G42" s="495"/>
      <c r="H42" s="955"/>
      <c r="I42" s="495"/>
      <c r="J42" s="955"/>
      <c r="K42" s="240" t="s">
        <v>864</v>
      </c>
      <c r="X42" s="694">
        <v>0</v>
      </c>
    </row>
    <row r="43" spans="1:24" s="1563" customFormat="1" ht="45" hidden="1" customHeight="1">
      <c r="A43" s="2293"/>
      <c r="B43" s="449"/>
      <c r="D43" s="603" t="s">
        <v>330</v>
      </c>
      <c r="E43" s="605" t="s">
        <v>865</v>
      </c>
      <c r="F43" s="959" t="s">
        <v>556</v>
      </c>
      <c r="G43" s="680"/>
      <c r="H43" s="954"/>
      <c r="I43" s="680"/>
      <c r="J43" s="954"/>
      <c r="K43" s="240" t="s">
        <v>866</v>
      </c>
      <c r="X43" s="694">
        <v>0</v>
      </c>
    </row>
    <row r="44" spans="1:24" s="1563" customFormat="1" ht="11.25" hidden="1" customHeight="1">
      <c r="A44" s="2293"/>
      <c r="B44" s="449"/>
      <c r="D44" s="603" t="s">
        <v>90</v>
      </c>
      <c r="E44" s="604" t="s">
        <v>867</v>
      </c>
      <c r="F44" s="598" t="s">
        <v>857</v>
      </c>
      <c r="G44" s="606"/>
      <c r="H44" s="954"/>
      <c r="I44" s="606"/>
      <c r="J44" s="954"/>
      <c r="K44" s="227"/>
      <c r="X44" s="694">
        <v>0</v>
      </c>
    </row>
    <row r="45" spans="1:24" s="1563" customFormat="1" ht="11.25" hidden="1" customHeight="1">
      <c r="A45" s="2293"/>
      <c r="B45" s="449"/>
      <c r="D45" s="603" t="s">
        <v>752</v>
      </c>
      <c r="E45" s="605" t="s">
        <v>868</v>
      </c>
      <c r="F45" s="598" t="s">
        <v>857</v>
      </c>
      <c r="G45" s="606"/>
      <c r="H45" s="954"/>
      <c r="I45" s="606"/>
      <c r="J45" s="954"/>
      <c r="K45" s="227"/>
      <c r="X45" s="694">
        <v>0</v>
      </c>
    </row>
    <row r="46" spans="1:24" s="1563" customFormat="1" ht="11.25" hidden="1" customHeight="1">
      <c r="A46" s="2293"/>
      <c r="B46" s="449"/>
      <c r="D46" s="603" t="s">
        <v>794</v>
      </c>
      <c r="E46" s="605" t="s">
        <v>869</v>
      </c>
      <c r="F46" s="598" t="s">
        <v>857</v>
      </c>
      <c r="G46" s="606"/>
      <c r="H46" s="954"/>
      <c r="I46" s="606"/>
      <c r="J46" s="954"/>
      <c r="K46" s="227"/>
      <c r="X46" s="694">
        <v>0</v>
      </c>
    </row>
    <row r="47" spans="1:24" s="1563" customFormat="1" ht="11.25" hidden="1" customHeight="1">
      <c r="A47" s="2293"/>
      <c r="B47" s="449"/>
      <c r="D47" s="603" t="s">
        <v>797</v>
      </c>
      <c r="E47" s="605" t="s">
        <v>870</v>
      </c>
      <c r="F47" s="598" t="s">
        <v>857</v>
      </c>
      <c r="G47" s="606"/>
      <c r="H47" s="954"/>
      <c r="I47" s="606"/>
      <c r="J47" s="954"/>
      <c r="K47" s="227"/>
      <c r="X47" s="694">
        <v>0</v>
      </c>
    </row>
    <row r="48" spans="1:24" s="1563" customFormat="1" ht="11.25" hidden="1" customHeight="1">
      <c r="A48" s="2293"/>
      <c r="B48" s="449"/>
      <c r="D48" s="603" t="s">
        <v>871</v>
      </c>
      <c r="E48" s="609" t="s">
        <v>872</v>
      </c>
      <c r="F48" s="598" t="s">
        <v>857</v>
      </c>
      <c r="G48" s="606"/>
      <c r="H48" s="954"/>
      <c r="I48" s="606"/>
      <c r="J48" s="954"/>
      <c r="K48" s="227"/>
      <c r="X48" s="694">
        <v>0</v>
      </c>
    </row>
    <row r="49" spans="1:24" s="1563" customFormat="1" ht="11.25" hidden="1" customHeight="1">
      <c r="A49" s="2293"/>
      <c r="B49" s="449"/>
      <c r="D49" s="603" t="s">
        <v>873</v>
      </c>
      <c r="E49" s="609" t="s">
        <v>874</v>
      </c>
      <c r="F49" s="598" t="s">
        <v>857</v>
      </c>
      <c r="G49" s="606"/>
      <c r="H49" s="954"/>
      <c r="I49" s="606"/>
      <c r="J49" s="954"/>
      <c r="K49" s="227"/>
      <c r="X49" s="694">
        <v>0</v>
      </c>
    </row>
    <row r="50" spans="1:24" s="1563" customFormat="1" ht="11.25" hidden="1" customHeight="1">
      <c r="A50" s="2293"/>
      <c r="B50" s="449"/>
      <c r="D50" s="603" t="s">
        <v>875</v>
      </c>
      <c r="E50" s="605" t="s">
        <v>876</v>
      </c>
      <c r="F50" s="598" t="s">
        <v>857</v>
      </c>
      <c r="G50" s="606"/>
      <c r="H50" s="954"/>
      <c r="I50" s="606"/>
      <c r="J50" s="954"/>
      <c r="K50" s="227"/>
      <c r="X50" s="694">
        <v>0</v>
      </c>
    </row>
    <row r="51" spans="1:24" s="1563" customFormat="1" ht="11.25" hidden="1" customHeight="1">
      <c r="A51" s="2293"/>
      <c r="B51" s="449"/>
      <c r="D51" s="603" t="s">
        <v>877</v>
      </c>
      <c r="E51" s="605" t="s">
        <v>878</v>
      </c>
      <c r="F51" s="598" t="s">
        <v>857</v>
      </c>
      <c r="G51" s="606"/>
      <c r="H51" s="954"/>
      <c r="I51" s="606"/>
      <c r="J51" s="954"/>
      <c r="K51" s="227"/>
      <c r="X51" s="694">
        <v>0</v>
      </c>
    </row>
    <row r="52" spans="1:24" s="1563" customFormat="1" ht="45" hidden="1" customHeight="1">
      <c r="A52" s="2293"/>
      <c r="B52" s="449"/>
      <c r="D52" s="603" t="s">
        <v>110</v>
      </c>
      <c r="E52" s="604" t="s">
        <v>879</v>
      </c>
      <c r="F52" s="598" t="s">
        <v>857</v>
      </c>
      <c r="G52" s="606"/>
      <c r="H52" s="954"/>
      <c r="I52" s="606"/>
      <c r="J52" s="954"/>
      <c r="K52" s="227"/>
      <c r="X52" s="694">
        <v>0</v>
      </c>
    </row>
    <row r="53" spans="1:24" s="1563" customFormat="1" ht="11.25" hidden="1" customHeight="1">
      <c r="A53" s="2293"/>
      <c r="B53" s="449"/>
      <c r="D53" s="603" t="s">
        <v>311</v>
      </c>
      <c r="E53" s="605" t="s">
        <v>868</v>
      </c>
      <c r="F53" s="598" t="s">
        <v>857</v>
      </c>
      <c r="G53" s="606"/>
      <c r="H53" s="954"/>
      <c r="I53" s="606"/>
      <c r="J53" s="954"/>
      <c r="K53" s="227"/>
      <c r="X53" s="694">
        <v>0</v>
      </c>
    </row>
    <row r="54" spans="1:24" s="1563" customFormat="1" ht="11.25" hidden="1" customHeight="1">
      <c r="A54" s="2293"/>
      <c r="B54" s="449"/>
      <c r="D54" s="603" t="s">
        <v>880</v>
      </c>
      <c r="E54" s="605" t="s">
        <v>869</v>
      </c>
      <c r="F54" s="598" t="s">
        <v>857</v>
      </c>
      <c r="G54" s="606"/>
      <c r="H54" s="954"/>
      <c r="I54" s="606"/>
      <c r="J54" s="954"/>
      <c r="K54" s="227"/>
      <c r="X54" s="694">
        <v>0</v>
      </c>
    </row>
    <row r="55" spans="1:24" s="1563" customFormat="1" ht="11.25" hidden="1" customHeight="1">
      <c r="A55" s="2293"/>
      <c r="B55" s="449"/>
      <c r="D55" s="603" t="s">
        <v>881</v>
      </c>
      <c r="E55" s="605" t="s">
        <v>870</v>
      </c>
      <c r="F55" s="598" t="s">
        <v>857</v>
      </c>
      <c r="G55" s="606"/>
      <c r="H55" s="954"/>
      <c r="I55" s="606"/>
      <c r="J55" s="954"/>
      <c r="K55" s="227"/>
      <c r="X55" s="694">
        <v>0</v>
      </c>
    </row>
    <row r="56" spans="1:24" s="1563" customFormat="1" ht="11.25" hidden="1" customHeight="1">
      <c r="A56" s="2293"/>
      <c r="B56" s="449"/>
      <c r="D56" s="603" t="s">
        <v>882</v>
      </c>
      <c r="E56" s="609" t="s">
        <v>872</v>
      </c>
      <c r="F56" s="598" t="s">
        <v>857</v>
      </c>
      <c r="G56" s="606"/>
      <c r="H56" s="954"/>
      <c r="I56" s="606"/>
      <c r="J56" s="954"/>
      <c r="K56" s="227"/>
      <c r="X56" s="694">
        <v>0</v>
      </c>
    </row>
    <row r="57" spans="1:24" s="1563" customFormat="1" ht="11.25" hidden="1" customHeight="1">
      <c r="A57" s="2293"/>
      <c r="B57" s="449"/>
      <c r="D57" s="603" t="s">
        <v>883</v>
      </c>
      <c r="E57" s="609" t="s">
        <v>874</v>
      </c>
      <c r="F57" s="598" t="s">
        <v>857</v>
      </c>
      <c r="G57" s="606"/>
      <c r="H57" s="954"/>
      <c r="I57" s="606"/>
      <c r="J57" s="954"/>
      <c r="K57" s="227"/>
      <c r="X57" s="694">
        <v>0</v>
      </c>
    </row>
    <row r="58" spans="1:24" s="1563" customFormat="1" ht="11.25" hidden="1" customHeight="1">
      <c r="A58" s="2293"/>
      <c r="B58" s="449"/>
      <c r="D58" s="603" t="s">
        <v>884</v>
      </c>
      <c r="E58" s="605" t="s">
        <v>876</v>
      </c>
      <c r="F58" s="598" t="s">
        <v>857</v>
      </c>
      <c r="G58" s="606"/>
      <c r="H58" s="954"/>
      <c r="I58" s="606"/>
      <c r="J58" s="954"/>
      <c r="K58" s="227"/>
      <c r="X58" s="694">
        <v>0</v>
      </c>
    </row>
    <row r="59" spans="1:24" s="1563" customFormat="1" ht="11.25" hidden="1" customHeight="1">
      <c r="A59" s="2293"/>
      <c r="B59" s="449"/>
      <c r="D59" s="603" t="s">
        <v>885</v>
      </c>
      <c r="E59" s="605" t="s">
        <v>878</v>
      </c>
      <c r="F59" s="598" t="s">
        <v>857</v>
      </c>
      <c r="G59" s="606"/>
      <c r="H59" s="954"/>
      <c r="I59" s="606"/>
      <c r="J59" s="954"/>
      <c r="K59" s="227"/>
      <c r="X59" s="694">
        <v>0</v>
      </c>
    </row>
    <row r="60" spans="1:24" s="1563" customFormat="1" ht="33.75" hidden="1" customHeight="1">
      <c r="A60" s="2293"/>
      <c r="B60" s="449"/>
      <c r="D60" s="603" t="s">
        <v>91</v>
      </c>
      <c r="E60" s="604" t="s">
        <v>886</v>
      </c>
      <c r="F60" s="659" t="s">
        <v>556</v>
      </c>
      <c r="G60" s="680"/>
      <c r="H60" s="954"/>
      <c r="I60" s="680"/>
      <c r="J60" s="954"/>
      <c r="K60" s="240" t="s">
        <v>887</v>
      </c>
      <c r="X60" s="694">
        <v>0</v>
      </c>
    </row>
    <row r="61" spans="1:24" s="1563" customFormat="1" ht="33.75" hidden="1" customHeight="1">
      <c r="A61" s="2293"/>
      <c r="B61" s="449"/>
      <c r="D61" s="603" t="s">
        <v>92</v>
      </c>
      <c r="E61" s="604" t="s">
        <v>888</v>
      </c>
      <c r="F61" s="664" t="s">
        <v>818</v>
      </c>
      <c r="G61" s="606"/>
      <c r="H61" s="954"/>
      <c r="I61" s="606"/>
      <c r="J61" s="954"/>
      <c r="K61" s="227"/>
      <c r="X61" s="694">
        <v>0</v>
      </c>
    </row>
    <row r="62" spans="1:24" s="1563" customFormat="1" ht="22.5" hidden="1" customHeight="1">
      <c r="A62" s="2293"/>
      <c r="B62" s="449" t="s">
        <v>586</v>
      </c>
      <c r="D62" s="603" t="s">
        <v>111</v>
      </c>
      <c r="E62" s="604" t="s">
        <v>889</v>
      </c>
      <c r="F62" s="664" t="s">
        <v>304</v>
      </c>
      <c r="G62" s="320"/>
      <c r="H62" s="954"/>
      <c r="I62" s="320"/>
      <c r="J62" s="954"/>
      <c r="K62" s="227" t="s">
        <v>629</v>
      </c>
      <c r="X62" s="694">
        <v>0</v>
      </c>
    </row>
    <row r="63" spans="1:24" s="1563" customFormat="1" ht="45" hidden="1" customHeight="1">
      <c r="A63" s="2293"/>
      <c r="B63" s="449" t="s">
        <v>586</v>
      </c>
      <c r="D63" s="603" t="s">
        <v>890</v>
      </c>
      <c r="E63" s="605" t="s">
        <v>891</v>
      </c>
      <c r="F63" s="659" t="s">
        <v>304</v>
      </c>
      <c r="G63" s="320"/>
      <c r="H63" s="954"/>
      <c r="I63" s="320"/>
      <c r="J63" s="954"/>
      <c r="K63" s="227" t="s">
        <v>629</v>
      </c>
      <c r="X63" s="694">
        <v>0</v>
      </c>
    </row>
    <row r="64" spans="1:24" s="1563" customFormat="1" ht="11.55" customHeight="1">
      <c r="A64" s="964"/>
      <c r="B64" s="456"/>
      <c r="D64" s="965"/>
      <c r="E64" s="966"/>
      <c r="X64" s="447">
        <v>11</v>
      </c>
    </row>
    <row r="65" spans="1:24" s="1563" customFormat="1" ht="22.5" hidden="1" customHeight="1">
      <c r="A65" s="2293" t="s">
        <v>892</v>
      </c>
      <c r="B65" s="449"/>
      <c r="D65" s="603">
        <v>1</v>
      </c>
      <c r="E65" s="682" t="s">
        <v>893</v>
      </c>
      <c r="F65" s="678" t="s">
        <v>808</v>
      </c>
      <c r="G65" s="679"/>
      <c r="H65" s="960"/>
      <c r="I65" s="679"/>
      <c r="J65" s="960"/>
      <c r="K65" s="239" t="s">
        <v>894</v>
      </c>
      <c r="X65" s="694">
        <v>0</v>
      </c>
    </row>
    <row r="66" spans="1:24" s="1563" customFormat="1" ht="56.25" hidden="1" customHeight="1">
      <c r="A66" s="2293"/>
      <c r="B66" s="449"/>
      <c r="D66" s="681" t="s">
        <v>109</v>
      </c>
      <c r="E66" s="645" t="s">
        <v>895</v>
      </c>
      <c r="F66" s="598" t="s">
        <v>544</v>
      </c>
      <c r="G66" s="598" t="s">
        <v>544</v>
      </c>
      <c r="H66" s="457"/>
      <c r="I66" s="598" t="s">
        <v>544</v>
      </c>
      <c r="J66" s="457"/>
      <c r="K66" s="227"/>
      <c r="X66" s="694">
        <v>0</v>
      </c>
    </row>
    <row r="67" spans="1:24" s="1563" customFormat="1" ht="33.75" hidden="1" customHeight="1">
      <c r="A67" s="2293"/>
      <c r="B67" s="449"/>
      <c r="D67" s="681" t="s">
        <v>707</v>
      </c>
      <c r="E67" s="885" t="s">
        <v>896</v>
      </c>
      <c r="F67" s="598" t="s">
        <v>860</v>
      </c>
      <c r="G67" s="665"/>
      <c r="H67" s="457"/>
      <c r="I67" s="665"/>
      <c r="J67" s="457"/>
      <c r="K67" s="227"/>
      <c r="X67" s="694">
        <v>0</v>
      </c>
    </row>
    <row r="68" spans="1:24" s="1563" customFormat="1" ht="22.5" hidden="1" customHeight="1">
      <c r="A68" s="2293"/>
      <c r="B68" s="449"/>
      <c r="D68" s="681" t="s">
        <v>305</v>
      </c>
      <c r="E68" s="885" t="s">
        <v>897</v>
      </c>
      <c r="F68" s="598" t="s">
        <v>860</v>
      </c>
      <c r="G68" s="665"/>
      <c r="H68" s="457"/>
      <c r="I68" s="665"/>
      <c r="J68" s="457"/>
      <c r="K68" s="227"/>
      <c r="X68" s="694">
        <v>0</v>
      </c>
    </row>
    <row r="69" spans="1:24" s="1563" customFormat="1" ht="22.5" hidden="1" customHeight="1">
      <c r="A69" s="2293"/>
      <c r="B69" s="449"/>
      <c r="D69" s="681" t="s">
        <v>308</v>
      </c>
      <c r="E69" s="885" t="s">
        <v>898</v>
      </c>
      <c r="F69" s="659" t="s">
        <v>556</v>
      </c>
      <c r="G69" s="680"/>
      <c r="H69" s="457"/>
      <c r="I69" s="680"/>
      <c r="J69" s="457"/>
      <c r="K69" s="227"/>
      <c r="X69" s="694">
        <v>0</v>
      </c>
    </row>
    <row r="70" spans="1:24" s="1563" customFormat="1" ht="22.5" hidden="1" customHeight="1">
      <c r="A70" s="2293"/>
      <c r="B70" s="449"/>
      <c r="D70" s="681" t="s">
        <v>727</v>
      </c>
      <c r="E70" s="885" t="s">
        <v>899</v>
      </c>
      <c r="F70" s="659" t="s">
        <v>556</v>
      </c>
      <c r="G70" s="680"/>
      <c r="H70" s="457"/>
      <c r="I70" s="680"/>
      <c r="J70" s="457"/>
      <c r="K70" s="227"/>
      <c r="X70" s="694">
        <v>0</v>
      </c>
    </row>
    <row r="71" spans="1:24" s="1563" customFormat="1" ht="22.5" hidden="1" customHeight="1">
      <c r="A71" s="2293"/>
      <c r="B71" s="449"/>
      <c r="D71" s="603" t="s">
        <v>89</v>
      </c>
      <c r="E71" s="604" t="s">
        <v>900</v>
      </c>
      <c r="F71" s="598" t="s">
        <v>860</v>
      </c>
      <c r="G71" s="495"/>
      <c r="H71" s="961"/>
      <c r="I71" s="495"/>
      <c r="J71" s="961"/>
      <c r="K71" s="240"/>
      <c r="X71" s="694">
        <v>0</v>
      </c>
    </row>
    <row r="72" spans="1:24" s="1563" customFormat="1" ht="56.25" hidden="1" customHeight="1">
      <c r="A72" s="2293"/>
      <c r="B72" s="449"/>
      <c r="D72" s="603" t="s">
        <v>90</v>
      </c>
      <c r="E72" s="604" t="s">
        <v>901</v>
      </c>
      <c r="F72" s="659" t="s">
        <v>556</v>
      </c>
      <c r="G72" s="680"/>
      <c r="H72" s="954"/>
      <c r="I72" s="680"/>
      <c r="J72" s="954"/>
      <c r="K72" s="240"/>
      <c r="X72" s="694">
        <v>0</v>
      </c>
    </row>
    <row r="73" spans="1:24" s="1563" customFormat="1" ht="33.75" hidden="1" customHeight="1">
      <c r="A73" s="2293"/>
      <c r="B73" s="449"/>
      <c r="D73" s="603" t="s">
        <v>110</v>
      </c>
      <c r="E73" s="604" t="s">
        <v>902</v>
      </c>
      <c r="F73" s="664" t="s">
        <v>818</v>
      </c>
      <c r="G73" s="606"/>
      <c r="H73" s="954"/>
      <c r="I73" s="606"/>
      <c r="J73" s="954"/>
      <c r="K73" s="227"/>
      <c r="X73" s="694">
        <v>0</v>
      </c>
    </row>
    <row r="74" spans="1:24" s="1563" customFormat="1" ht="22.5" hidden="1" customHeight="1">
      <c r="A74" s="2293"/>
      <c r="B74" s="449" t="s">
        <v>586</v>
      </c>
      <c r="D74" s="603" t="s">
        <v>91</v>
      </c>
      <c r="E74" s="604" t="s">
        <v>903</v>
      </c>
      <c r="F74" s="664" t="s">
        <v>304</v>
      </c>
      <c r="G74" s="320"/>
      <c r="H74" s="954"/>
      <c r="I74" s="320"/>
      <c r="J74" s="954"/>
      <c r="K74" s="227" t="s">
        <v>629</v>
      </c>
      <c r="X74" s="694">
        <v>0</v>
      </c>
    </row>
    <row r="75" spans="1:24" s="1563" customFormat="1" ht="45" hidden="1" customHeight="1">
      <c r="A75" s="2293"/>
      <c r="B75" s="449" t="s">
        <v>586</v>
      </c>
      <c r="D75" s="603" t="s">
        <v>650</v>
      </c>
      <c r="E75" s="605" t="s">
        <v>904</v>
      </c>
      <c r="F75" s="659" t="s">
        <v>304</v>
      </c>
      <c r="G75" s="320"/>
      <c r="H75" s="954"/>
      <c r="I75" s="320"/>
      <c r="J75" s="954"/>
      <c r="K75" s="227" t="s">
        <v>629</v>
      </c>
      <c r="X75" s="694">
        <v>0</v>
      </c>
    </row>
    <row r="76" spans="1:24" s="1563" customFormat="1" ht="11.55" customHeight="1">
      <c r="A76" s="964"/>
      <c r="B76" s="456"/>
      <c r="D76" s="965"/>
      <c r="E76" s="966"/>
      <c r="X76" s="447">
        <v>11</v>
      </c>
    </row>
    <row r="77" spans="1:24" s="1563" customFormat="1" ht="11.25" customHeight="1">
      <c r="A77" s="2293" t="s">
        <v>905</v>
      </c>
      <c r="B77" s="449"/>
      <c r="D77" s="603">
        <v>1</v>
      </c>
      <c r="E77" s="604" t="s">
        <v>906</v>
      </c>
      <c r="F77" s="659" t="s">
        <v>808</v>
      </c>
      <c r="G77" s="662"/>
      <c r="H77" s="954"/>
      <c r="I77" s="662"/>
      <c r="J77" s="954"/>
      <c r="K77" s="227" t="s">
        <v>907</v>
      </c>
      <c r="X77" s="694">
        <v>0</v>
      </c>
    </row>
    <row r="78" spans="1:24" s="1563" customFormat="1" ht="11.25" customHeight="1">
      <c r="A78" s="2293"/>
      <c r="B78" s="449"/>
      <c r="D78" s="603" t="s">
        <v>109</v>
      </c>
      <c r="E78" s="604" t="s">
        <v>908</v>
      </c>
      <c r="F78" s="659" t="s">
        <v>808</v>
      </c>
      <c r="G78" s="662"/>
      <c r="H78" s="954"/>
      <c r="I78" s="662"/>
      <c r="J78" s="954"/>
      <c r="K78" s="227" t="s">
        <v>909</v>
      </c>
      <c r="X78" s="694">
        <v>0</v>
      </c>
    </row>
    <row r="79" spans="1:24" s="1563" customFormat="1" ht="22.5" customHeight="1">
      <c r="A79" s="2293"/>
      <c r="B79" s="449"/>
      <c r="D79" s="603" t="s">
        <v>89</v>
      </c>
      <c r="E79" s="660" t="s">
        <v>910</v>
      </c>
      <c r="F79" s="598" t="s">
        <v>857</v>
      </c>
      <c r="G79" s="662"/>
      <c r="H79" s="954"/>
      <c r="I79" s="662"/>
      <c r="J79" s="954"/>
      <c r="K79" s="227" t="s">
        <v>911</v>
      </c>
      <c r="X79" s="694">
        <v>0</v>
      </c>
    </row>
    <row r="80" spans="1:24" s="1563" customFormat="1" ht="11.25" customHeight="1">
      <c r="A80" s="2293"/>
      <c r="B80" s="449"/>
      <c r="D80" s="603" t="s">
        <v>322</v>
      </c>
      <c r="E80" s="661" t="s">
        <v>912</v>
      </c>
      <c r="F80" s="598" t="s">
        <v>857</v>
      </c>
      <c r="G80" s="662"/>
      <c r="H80" s="954"/>
      <c r="I80" s="662"/>
      <c r="J80" s="954"/>
      <c r="K80" s="227"/>
      <c r="X80" s="694">
        <v>0</v>
      </c>
    </row>
    <row r="81" spans="1:24" s="1563" customFormat="1" ht="11.25" customHeight="1">
      <c r="A81" s="2293"/>
      <c r="B81" s="449"/>
      <c r="D81" s="603" t="s">
        <v>330</v>
      </c>
      <c r="E81" s="661" t="s">
        <v>913</v>
      </c>
      <c r="F81" s="598" t="s">
        <v>857</v>
      </c>
      <c r="G81" s="662"/>
      <c r="H81" s="954"/>
      <c r="I81" s="662"/>
      <c r="J81" s="954"/>
      <c r="K81" s="227"/>
      <c r="X81" s="694">
        <v>0</v>
      </c>
    </row>
    <row r="82" spans="1:24" s="1563" customFormat="1" ht="11.25" customHeight="1">
      <c r="A82" s="2293"/>
      <c r="B82" s="449"/>
      <c r="D82" s="603" t="s">
        <v>332</v>
      </c>
      <c r="E82" s="661" t="s">
        <v>914</v>
      </c>
      <c r="F82" s="598" t="s">
        <v>857</v>
      </c>
      <c r="G82" s="662"/>
      <c r="H82" s="954"/>
      <c r="I82" s="662"/>
      <c r="J82" s="954"/>
      <c r="K82" s="227"/>
      <c r="X82" s="694">
        <v>0</v>
      </c>
    </row>
    <row r="83" spans="1:24" s="1563" customFormat="1" ht="11.25" customHeight="1">
      <c r="A83" s="2293"/>
      <c r="B83" s="449"/>
      <c r="D83" s="603" t="s">
        <v>334</v>
      </c>
      <c r="E83" s="661" t="s">
        <v>915</v>
      </c>
      <c r="F83" s="598" t="s">
        <v>857</v>
      </c>
      <c r="G83" s="662"/>
      <c r="H83" s="954"/>
      <c r="I83" s="662"/>
      <c r="J83" s="954"/>
      <c r="K83" s="227"/>
      <c r="X83" s="694">
        <v>0</v>
      </c>
    </row>
    <row r="84" spans="1:24" s="1563" customFormat="1" ht="11.25" customHeight="1">
      <c r="A84" s="2293"/>
      <c r="B84" s="449"/>
      <c r="D84" s="603" t="s">
        <v>916</v>
      </c>
      <c r="E84" s="661" t="s">
        <v>917</v>
      </c>
      <c r="F84" s="598" t="s">
        <v>857</v>
      </c>
      <c r="G84" s="662"/>
      <c r="H84" s="954"/>
      <c r="I84" s="662"/>
      <c r="J84" s="954"/>
      <c r="K84" s="227"/>
      <c r="X84" s="694">
        <v>0</v>
      </c>
    </row>
    <row r="85" spans="1:24" s="1563" customFormat="1" ht="11.25" customHeight="1">
      <c r="A85" s="2293"/>
      <c r="B85" s="449"/>
      <c r="D85" s="603" t="s">
        <v>918</v>
      </c>
      <c r="E85" s="661" t="s">
        <v>919</v>
      </c>
      <c r="F85" s="598" t="s">
        <v>857</v>
      </c>
      <c r="G85" s="662"/>
      <c r="H85" s="954"/>
      <c r="I85" s="662"/>
      <c r="J85" s="954"/>
      <c r="K85" s="227"/>
      <c r="X85" s="694">
        <v>0</v>
      </c>
    </row>
    <row r="86" spans="1:24" s="1563" customFormat="1" ht="11.25" customHeight="1">
      <c r="A86" s="2293"/>
      <c r="B86" s="449"/>
      <c r="D86" s="603" t="s">
        <v>920</v>
      </c>
      <c r="E86" s="661" t="s">
        <v>921</v>
      </c>
      <c r="F86" s="598" t="s">
        <v>857</v>
      </c>
      <c r="G86" s="662"/>
      <c r="H86" s="954"/>
      <c r="I86" s="662"/>
      <c r="J86" s="954"/>
      <c r="K86" s="227"/>
      <c r="X86" s="694">
        <v>0</v>
      </c>
    </row>
    <row r="87" spans="1:24" s="1563" customFormat="1" ht="45" customHeight="1">
      <c r="A87" s="2293"/>
      <c r="B87" s="449"/>
      <c r="D87" s="603" t="s">
        <v>90</v>
      </c>
      <c r="E87" s="604" t="s">
        <v>922</v>
      </c>
      <c r="F87" s="598" t="s">
        <v>857</v>
      </c>
      <c r="G87" s="662"/>
      <c r="H87" s="954"/>
      <c r="I87" s="662"/>
      <c r="J87" s="954"/>
      <c r="K87" s="227" t="s">
        <v>923</v>
      </c>
      <c r="X87" s="694">
        <v>0</v>
      </c>
    </row>
    <row r="88" spans="1:24" s="1563" customFormat="1" ht="11.25" customHeight="1">
      <c r="A88" s="2293"/>
      <c r="B88" s="449"/>
      <c r="D88" s="603" t="s">
        <v>752</v>
      </c>
      <c r="E88" s="661" t="s">
        <v>912</v>
      </c>
      <c r="F88" s="598" t="s">
        <v>857</v>
      </c>
      <c r="G88" s="662"/>
      <c r="H88" s="954"/>
      <c r="I88" s="662"/>
      <c r="J88" s="954"/>
      <c r="K88" s="227"/>
      <c r="X88" s="694">
        <v>0</v>
      </c>
    </row>
    <row r="89" spans="1:24" s="1563" customFormat="1" ht="11.25" customHeight="1">
      <c r="A89" s="2293"/>
      <c r="B89" s="449"/>
      <c r="D89" s="603" t="s">
        <v>794</v>
      </c>
      <c r="E89" s="661" t="s">
        <v>913</v>
      </c>
      <c r="F89" s="598" t="s">
        <v>857</v>
      </c>
      <c r="G89" s="662"/>
      <c r="H89" s="954"/>
      <c r="I89" s="662"/>
      <c r="J89" s="954"/>
      <c r="K89" s="227"/>
      <c r="X89" s="694">
        <v>0</v>
      </c>
    </row>
    <row r="90" spans="1:24" s="1563" customFormat="1" ht="11.25" customHeight="1">
      <c r="A90" s="2293"/>
      <c r="B90" s="449"/>
      <c r="D90" s="603" t="s">
        <v>797</v>
      </c>
      <c r="E90" s="661" t="s">
        <v>914</v>
      </c>
      <c r="F90" s="598" t="s">
        <v>857</v>
      </c>
      <c r="G90" s="662"/>
      <c r="H90" s="954"/>
      <c r="I90" s="662"/>
      <c r="J90" s="954"/>
      <c r="K90" s="227"/>
      <c r="X90" s="694">
        <v>0</v>
      </c>
    </row>
    <row r="91" spans="1:24" s="1563" customFormat="1" ht="11.25" customHeight="1">
      <c r="A91" s="2293"/>
      <c r="B91" s="449"/>
      <c r="D91" s="603" t="s">
        <v>875</v>
      </c>
      <c r="E91" s="661" t="s">
        <v>915</v>
      </c>
      <c r="F91" s="598" t="s">
        <v>857</v>
      </c>
      <c r="G91" s="662"/>
      <c r="H91" s="954"/>
      <c r="I91" s="662"/>
      <c r="J91" s="954"/>
      <c r="K91" s="227"/>
      <c r="X91" s="694">
        <v>0</v>
      </c>
    </row>
    <row r="92" spans="1:24" s="1563" customFormat="1" ht="11.25" customHeight="1">
      <c r="A92" s="2293"/>
      <c r="B92" s="449"/>
      <c r="D92" s="603" t="s">
        <v>877</v>
      </c>
      <c r="E92" s="661" t="s">
        <v>917</v>
      </c>
      <c r="F92" s="598" t="s">
        <v>857</v>
      </c>
      <c r="G92" s="662"/>
      <c r="H92" s="954"/>
      <c r="I92" s="662"/>
      <c r="J92" s="954"/>
      <c r="K92" s="227"/>
      <c r="X92" s="694">
        <v>0</v>
      </c>
    </row>
    <row r="93" spans="1:24" s="1563" customFormat="1" ht="11.25" customHeight="1">
      <c r="A93" s="2293"/>
      <c r="B93" s="449"/>
      <c r="D93" s="603" t="s">
        <v>924</v>
      </c>
      <c r="E93" s="661" t="s">
        <v>919</v>
      </c>
      <c r="F93" s="598" t="s">
        <v>857</v>
      </c>
      <c r="G93" s="662"/>
      <c r="H93" s="954"/>
      <c r="I93" s="662"/>
      <c r="J93" s="954"/>
      <c r="K93" s="227"/>
      <c r="X93" s="694">
        <v>0</v>
      </c>
    </row>
    <row r="94" spans="1:24" s="1563" customFormat="1" ht="11.25" customHeight="1">
      <c r="A94" s="2293"/>
      <c r="B94" s="449"/>
      <c r="D94" s="603" t="s">
        <v>925</v>
      </c>
      <c r="E94" s="661" t="s">
        <v>921</v>
      </c>
      <c r="F94" s="598" t="s">
        <v>857</v>
      </c>
      <c r="G94" s="662"/>
      <c r="H94" s="954"/>
      <c r="I94" s="662"/>
      <c r="J94" s="954"/>
      <c r="K94" s="227"/>
      <c r="X94" s="694">
        <v>0</v>
      </c>
    </row>
    <row r="95" spans="1:24" s="1563" customFormat="1" ht="24.75" customHeight="1">
      <c r="A95" s="2293"/>
      <c r="B95" s="449"/>
      <c r="D95" s="603" t="s">
        <v>110</v>
      </c>
      <c r="E95" s="604" t="s">
        <v>926</v>
      </c>
      <c r="F95" s="663" t="s">
        <v>556</v>
      </c>
      <c r="G95" s="665"/>
      <c r="H95" s="954"/>
      <c r="I95" s="665"/>
      <c r="J95" s="954"/>
      <c r="K95" s="227" t="s">
        <v>927</v>
      </c>
      <c r="X95" s="694">
        <v>0</v>
      </c>
    </row>
    <row r="96" spans="1:24" s="1563" customFormat="1" ht="33.75" customHeight="1">
      <c r="A96" s="2293"/>
      <c r="B96" s="449"/>
      <c r="D96" s="603" t="s">
        <v>91</v>
      </c>
      <c r="E96" s="604" t="s">
        <v>928</v>
      </c>
      <c r="F96" s="664" t="s">
        <v>818</v>
      </c>
      <c r="G96" s="666"/>
      <c r="H96" s="954"/>
      <c r="I96" s="666"/>
      <c r="J96" s="954"/>
      <c r="K96" s="227"/>
      <c r="X96" s="694">
        <v>0</v>
      </c>
    </row>
    <row r="97" spans="1:24" s="1563" customFormat="1" ht="22.5" customHeight="1">
      <c r="A97" s="2293"/>
      <c r="B97" s="449" t="s">
        <v>586</v>
      </c>
      <c r="D97" s="603" t="s">
        <v>92</v>
      </c>
      <c r="E97" s="604" t="s">
        <v>929</v>
      </c>
      <c r="F97" s="664" t="s">
        <v>304</v>
      </c>
      <c r="G97" s="323"/>
      <c r="H97" s="954"/>
      <c r="I97" s="323"/>
      <c r="J97" s="954"/>
      <c r="K97" s="227" t="s">
        <v>629</v>
      </c>
      <c r="X97" s="694">
        <v>0</v>
      </c>
    </row>
    <row r="98" spans="1:24" s="1563" customFormat="1" ht="45" customHeight="1">
      <c r="A98" s="2293"/>
      <c r="B98" s="449" t="s">
        <v>586</v>
      </c>
      <c r="D98" s="603" t="s">
        <v>930</v>
      </c>
      <c r="E98" s="605" t="s">
        <v>931</v>
      </c>
      <c r="F98" s="659" t="s">
        <v>304</v>
      </c>
      <c r="G98" s="323"/>
      <c r="H98" s="954"/>
      <c r="I98" s="323"/>
      <c r="J98" s="954"/>
      <c r="K98" s="227" t="s">
        <v>629</v>
      </c>
      <c r="X98" s="694">
        <v>0</v>
      </c>
    </row>
    <row r="99" spans="1:24" s="1563" customFormat="1" ht="95.25" customHeight="1">
      <c r="A99" s="2293"/>
      <c r="B99" s="449" t="s">
        <v>586</v>
      </c>
      <c r="D99" s="603" t="s">
        <v>111</v>
      </c>
      <c r="E99" s="604" t="s">
        <v>932</v>
      </c>
      <c r="F99" s="659" t="s">
        <v>304</v>
      </c>
      <c r="G99" s="323"/>
      <c r="H99" s="954"/>
      <c r="I99" s="323"/>
      <c r="J99" s="954"/>
      <c r="K99" s="227" t="s">
        <v>629</v>
      </c>
      <c r="X99" s="694">
        <v>0</v>
      </c>
    </row>
    <row r="100" spans="1:24" s="1563" customFormat="1" ht="22.5" customHeight="1">
      <c r="A100" s="2293"/>
      <c r="B100" s="449" t="s">
        <v>586</v>
      </c>
      <c r="D100" s="603" t="s">
        <v>148</v>
      </c>
      <c r="E100" s="604" t="s">
        <v>933</v>
      </c>
      <c r="F100" s="659" t="s">
        <v>304</v>
      </c>
      <c r="G100" s="323"/>
      <c r="H100" s="954"/>
      <c r="I100" s="323"/>
      <c r="J100" s="954"/>
      <c r="K100" s="227" t="s">
        <v>629</v>
      </c>
      <c r="X100" s="694">
        <v>0</v>
      </c>
    </row>
    <row r="101" spans="1:24" s="1563" customFormat="1" ht="11.5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7C1A-78F1-9577-A0B1-0ACDA2467AA5}">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36" style="1563" customWidth="1"/>
    <col min="6" max="6" width="9" style="1563" customWidth="1"/>
    <col min="7" max="7" width="25.75" style="1563" hidden="1" customWidth="1"/>
    <col min="8" max="8" width="33.75" style="1563" hidden="1" customWidth="1"/>
    <col min="9" max="9" width="25.75" style="1563" customWidth="1"/>
    <col min="10" max="10" width="33" style="1563" customWidth="1"/>
    <col min="11" max="11" width="93" style="1294" customWidth="1"/>
    <col min="12" max="20" width="10" style="1563" customWidth="1"/>
    <col min="21" max="21" width="10" style="613" customWidth="1"/>
    <col min="22" max="22" width="10.6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687</v>
      </c>
      <c r="D3" s="627" t="str">
        <f>B3&amp;".1"</f>
        <v>.1</v>
      </c>
      <c r="E3" s="628" t="s">
        <v>934</v>
      </c>
      <c r="F3" s="629" t="s">
        <v>304</v>
      </c>
      <c r="G3" s="624"/>
      <c r="H3" s="339"/>
      <c r="I3" s="624"/>
      <c r="J3" s="339"/>
      <c r="K3" s="227" t="s">
        <v>935</v>
      </c>
      <c r="V3" s="443">
        <v>0</v>
      </c>
    </row>
    <row r="4" spans="1:22" ht="15" hidden="1" customHeight="1">
      <c r="A4" s="443"/>
      <c r="B4" s="2294"/>
      <c r="C4" s="2295"/>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4"/>
      <c r="C6" s="2295" t="s">
        <v>687</v>
      </c>
      <c r="D6" s="627" t="str">
        <f>B6&amp;".1"</f>
        <v>.1</v>
      </c>
      <c r="E6" s="628" t="s">
        <v>938</v>
      </c>
      <c r="F6" s="629" t="s">
        <v>304</v>
      </c>
      <c r="G6" s="624"/>
      <c r="H6" s="339"/>
      <c r="I6" s="624"/>
      <c r="J6" s="339"/>
      <c r="K6" s="227" t="s">
        <v>939</v>
      </c>
      <c r="V6" s="443">
        <v>0</v>
      </c>
    </row>
    <row r="7" spans="1:22" ht="15" hidden="1" customHeight="1">
      <c r="A7" s="443"/>
      <c r="B7" s="2294"/>
      <c r="C7" s="2295"/>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4"/>
      <c r="C9" s="2295" t="s">
        <v>687</v>
      </c>
      <c r="D9" s="627" t="str">
        <f>B9&amp;".1"</f>
        <v>.1</v>
      </c>
      <c r="E9" s="628" t="s">
        <v>940</v>
      </c>
      <c r="F9" s="629" t="s">
        <v>304</v>
      </c>
      <c r="G9" s="635" t="s">
        <v>22</v>
      </c>
      <c r="H9" s="339" t="s">
        <v>22</v>
      </c>
      <c r="I9" s="635" t="s">
        <v>22</v>
      </c>
      <c r="J9" s="339" t="s">
        <v>22</v>
      </c>
      <c r="K9" s="227"/>
      <c r="V9" s="443">
        <v>0</v>
      </c>
    </row>
    <row r="10" spans="1:22" ht="15" hidden="1" customHeight="1">
      <c r="A10" s="443"/>
      <c r="B10" s="2294"/>
      <c r="C10" s="2295"/>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4"/>
      <c r="C11" s="2295"/>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4"/>
      <c r="C13" s="2295" t="s">
        <v>687</v>
      </c>
      <c r="D13" s="627" t="str">
        <f>B13&amp;".1"</f>
        <v>.1</v>
      </c>
      <c r="E13" s="628" t="s">
        <v>945</v>
      </c>
      <c r="F13" s="629" t="s">
        <v>304</v>
      </c>
      <c r="G13" s="635" t="s">
        <v>22</v>
      </c>
      <c r="H13" s="339" t="s">
        <v>22</v>
      </c>
      <c r="I13" s="635" t="s">
        <v>22</v>
      </c>
      <c r="J13" s="339" t="s">
        <v>22</v>
      </c>
      <c r="K13" s="227" t="s">
        <v>946</v>
      </c>
      <c r="V13" s="443">
        <v>0</v>
      </c>
    </row>
    <row r="14" spans="1:22" ht="15" hidden="1" customHeight="1">
      <c r="B14" s="2294"/>
      <c r="C14" s="2295"/>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АО "Юграавиа"</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05" customHeight="1">
      <c r="A25" s="695"/>
      <c r="C25" s="114"/>
      <c r="D25" s="447"/>
      <c r="E25" s="447"/>
      <c r="F25" s="447"/>
      <c r="G25" s="475"/>
      <c r="H25" s="690"/>
      <c r="I25" s="475" t="s">
        <v>116</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Транспортировка</v>
      </c>
      <c r="J26" s="2297"/>
      <c r="K26" s="2115" t="s">
        <v>299</v>
      </c>
      <c r="V26" s="443">
        <v>15</v>
      </c>
    </row>
    <row r="27" spans="1:22" s="1563" customFormat="1" ht="15.75" customHeight="1">
      <c r="A27" s="695"/>
      <c r="C27" s="114"/>
      <c r="D27" s="649"/>
      <c r="E27" s="2271" t="s">
        <v>562</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3"/>
      <c r="V27" s="694">
        <v>15</v>
      </c>
    </row>
    <row r="28" spans="1:22" s="1563" customFormat="1" ht="15.75" customHeight="1">
      <c r="A28" s="695"/>
      <c r="C28" s="114"/>
      <c r="D28" s="649"/>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298</v>
      </c>
      <c r="E29" s="2274"/>
      <c r="F29" s="2274"/>
      <c r="G29" s="818"/>
      <c r="H29" s="818"/>
      <c r="I29" s="818"/>
      <c r="J29" s="819"/>
      <c r="K29" s="2119"/>
      <c r="U29" s="613"/>
      <c r="V29" s="694">
        <v>15</v>
      </c>
    </row>
    <row r="30" spans="1:22" ht="35.700000000000003" customHeight="1">
      <c r="C30" s="114"/>
      <c r="D30" s="697" t="s">
        <v>87</v>
      </c>
      <c r="E30" s="696" t="s">
        <v>300</v>
      </c>
      <c r="F30" s="696" t="s">
        <v>564</v>
      </c>
      <c r="G30" s="740" t="s">
        <v>301</v>
      </c>
      <c r="H30" s="739" t="s">
        <v>388</v>
      </c>
      <c r="I30" s="622" t="s">
        <v>301</v>
      </c>
      <c r="J30" s="403" t="s">
        <v>388</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5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5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5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5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416F-AEDB-8609-4CB3-E4A4C20F61D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4" hidden="1" customWidth="1"/>
    <col min="4" max="4" width="6.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3"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M5" s="520"/>
      <c r="AB5" s="837"/>
      <c r="AE5" s="694">
        <v>26</v>
      </c>
    </row>
    <row r="6" spans="1:31" s="1563" customFormat="1" ht="16.8" customHeight="1">
      <c r="A6" s="1094"/>
      <c r="B6" s="1094"/>
      <c r="C6" s="1094"/>
      <c r="D6" s="1088"/>
      <c r="F6" s="2137" t="str">
        <f>IF(org=0,"Не определено",org)</f>
        <v>АО "Юграавиа"</v>
      </c>
      <c r="G6" s="2137"/>
      <c r="H6" s="2137"/>
      <c r="I6" s="2137"/>
      <c r="J6" s="2137"/>
      <c r="K6" s="2137"/>
      <c r="M6" s="520"/>
      <c r="AB6" s="1076"/>
      <c r="AE6" s="1559">
        <v>16</v>
      </c>
    </row>
    <row r="7" spans="1:31" ht="10.5" customHeight="1">
      <c r="AE7" s="694">
        <v>10</v>
      </c>
    </row>
    <row r="8" spans="1:31" ht="10.5" customHeight="1">
      <c r="A8" s="982"/>
      <c r="B8" s="982"/>
      <c r="C8" s="982"/>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05" customHeight="1">
      <c r="A9" s="836"/>
      <c r="B9" s="836"/>
      <c r="C9" s="836"/>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4">
        <v>41</v>
      </c>
    </row>
    <row r="10" spans="1:31" ht="43.05" customHeight="1">
      <c r="A10" s="836"/>
      <c r="B10" s="836"/>
      <c r="C10" s="836"/>
      <c r="F10" s="2115"/>
      <c r="G10" s="2115"/>
      <c r="H10" s="2170"/>
      <c r="I10" s="2115"/>
      <c r="J10" s="2115"/>
      <c r="K10" s="2115"/>
      <c r="L10" s="2115"/>
      <c r="M10" s="2115"/>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8" t="s">
        <v>87</v>
      </c>
      <c r="AA10" s="2037"/>
      <c r="AB10" s="980" t="s">
        <v>981</v>
      </c>
      <c r="AE10" s="694">
        <v>41</v>
      </c>
    </row>
    <row r="11" spans="1:31" s="1570" customFormat="1" ht="5.25" hidden="1" customHeight="1">
      <c r="A11" s="983"/>
      <c r="B11" s="983"/>
      <c r="C11" s="983"/>
      <c r="E11" s="981"/>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982</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6211E-987A-FB51-A5AD-68C74D792DF4}">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4" hidden="1" customWidth="1"/>
    <col min="4" max="4" width="4.1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625" style="1563" hidden="1" customWidth="1"/>
    <col min="31" max="31" width="15.75" style="1563" hidden="1" customWidth="1"/>
    <col min="32" max="34" width="16" style="1563" customWidth="1"/>
    <col min="35" max="37" width="16.75" style="1563" hidden="1" customWidth="1"/>
    <col min="38" max="58" width="8" style="1563" customWidth="1"/>
    <col min="59" max="59" width="9.1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3" customHeight="1">
      <c r="F5" s="2165" t="str">
        <f>IP_NAME_FORM</f>
        <v>Форма 7. Информация об инвестиционных программах организации водоотведения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АО "Юграавиа"</v>
      </c>
      <c r="G6" s="2137"/>
      <c r="H6" s="2137"/>
      <c r="I6" s="2137"/>
      <c r="J6" s="2137"/>
      <c r="K6" s="2137"/>
      <c r="L6" s="1064"/>
      <c r="M6" s="1064"/>
      <c r="BG6" s="694">
        <v>10</v>
      </c>
    </row>
    <row r="7" spans="1:59" ht="11.5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2" customHeight="1">
      <c r="A10" s="836"/>
      <c r="B10" s="836"/>
      <c r="C10" s="836"/>
      <c r="E10" s="843"/>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2" customHeight="1">
      <c r="A11" s="1057"/>
      <c r="B11" s="1057"/>
      <c r="C11" s="1057"/>
      <c r="D11" s="1056"/>
      <c r="E11" s="1058"/>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700000000000003" customHeight="1">
      <c r="A12" s="836"/>
      <c r="B12" s="836"/>
      <c r="C12" s="836"/>
      <c r="E12" s="839"/>
      <c r="F12" s="2145"/>
      <c r="G12" s="2248"/>
      <c r="H12" s="2304"/>
      <c r="I12" s="1081" t="s">
        <v>88</v>
      </c>
      <c r="J12" s="1081" t="s">
        <v>1005</v>
      </c>
      <c r="K12" s="2056"/>
      <c r="L12" s="2170"/>
      <c r="M12" s="2170"/>
      <c r="N12" s="2056"/>
      <c r="O12" s="2056"/>
      <c r="P12" s="2113"/>
      <c r="Q12" s="2113"/>
      <c r="R12" s="2113"/>
      <c r="S12" s="1062" t="s">
        <v>85</v>
      </c>
      <c r="T12" s="1062" t="s">
        <v>86</v>
      </c>
      <c r="U12" s="1062" t="s">
        <v>84</v>
      </c>
      <c r="V12" s="1062" t="s">
        <v>1006</v>
      </c>
      <c r="W12" s="1062" t="s">
        <v>84</v>
      </c>
      <c r="X12" s="1062" t="s">
        <v>1007</v>
      </c>
      <c r="Y12" s="1062" t="s">
        <v>1008</v>
      </c>
      <c r="Z12" s="2121"/>
      <c r="AA12" s="2122"/>
      <c r="AB12" s="1069" t="s">
        <v>1009</v>
      </c>
      <c r="AC12" s="1069" t="s">
        <v>1010</v>
      </c>
      <c r="AD12" s="1069" t="s">
        <v>1009</v>
      </c>
      <c r="AE12" s="1069" t="s">
        <v>1010</v>
      </c>
      <c r="AF12" s="2170"/>
      <c r="AG12" s="1082" t="s">
        <v>1011</v>
      </c>
      <c r="AH12" s="1082" t="s">
        <v>1012</v>
      </c>
      <c r="AI12" s="2170"/>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0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4D19-68DA-7C0C-179F-4AFA80788042}">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4" hidden="1" customWidth="1"/>
    <col min="4" max="4" width="4.125" style="1294" hidden="1" customWidth="1"/>
    <col min="5" max="5" width="3" style="1563" customWidth="1"/>
    <col min="6" max="6" width="6" style="1563" customWidth="1"/>
    <col min="7" max="7" width="60" style="1563" customWidth="1"/>
    <col min="8" max="9" width="21.75" style="1563" hidden="1" customWidth="1"/>
    <col min="10" max="10" width="0.125" style="1563" customWidth="1"/>
    <col min="11" max="11" width="1" style="1563" customWidth="1"/>
    <col min="12" max="22" width="8" style="1563" customWidth="1"/>
    <col min="23" max="23" width="9.1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3" customHeight="1">
      <c r="F5" s="21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5"/>
      <c r="H5" s="2165"/>
      <c r="I5" s="2165"/>
      <c r="J5" s="2165"/>
      <c r="W5" s="1083">
        <v>26</v>
      </c>
    </row>
    <row r="6" spans="1:23" ht="10.5" customHeight="1">
      <c r="F6" s="2137" t="str">
        <f>IF(org=0,"Не определено",org)</f>
        <v>АО "Юграавиа"</v>
      </c>
      <c r="G6" s="2137"/>
      <c r="H6" s="2137"/>
      <c r="I6" s="2137"/>
      <c r="J6" s="2137"/>
      <c r="W6" s="1083">
        <v>10</v>
      </c>
    </row>
    <row r="7" spans="1:23" ht="11.5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2"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298</v>
      </c>
      <c r="G9" s="2309"/>
      <c r="H9" s="2309"/>
      <c r="I9" s="2309"/>
      <c r="J9" s="2309"/>
      <c r="K9" s="1168"/>
      <c r="L9" s="1085"/>
      <c r="M9" s="1085"/>
      <c r="N9" s="1085"/>
      <c r="O9" s="1085"/>
      <c r="P9" s="1085"/>
      <c r="Q9" s="1085"/>
      <c r="R9" s="1085"/>
      <c r="S9" s="1085"/>
      <c r="T9" s="1085"/>
      <c r="U9" s="1085"/>
      <c r="V9" s="1085"/>
      <c r="W9" s="1083">
        <v>10</v>
      </c>
    </row>
    <row r="10" spans="1:23" ht="25.2" customHeight="1">
      <c r="E10" s="1085"/>
      <c r="F10" s="2312" t="s">
        <v>87</v>
      </c>
      <c r="G10" s="2316" t="s">
        <v>1014</v>
      </c>
      <c r="H10" s="2298" t="s">
        <v>1015</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55" customHeight="1">
      <c r="F14" s="1153" t="s">
        <v>1017</v>
      </c>
      <c r="G14" s="2310" t="s">
        <v>1018</v>
      </c>
      <c r="H14" s="2310"/>
      <c r="I14" s="2310"/>
      <c r="J14" s="2310"/>
      <c r="K14" s="1162"/>
      <c r="W14" s="1083">
        <v>11</v>
      </c>
    </row>
    <row r="15" spans="1:23" ht="11.5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700000000000003" customHeight="1">
      <c r="F18" s="1158" t="s">
        <v>1024</v>
      </c>
      <c r="G18" s="1165" t="s">
        <v>1025</v>
      </c>
      <c r="H18" s="1164">
        <f t="shared" si="0"/>
        <v>0</v>
      </c>
      <c r="I18" s="1163"/>
      <c r="J18" s="1153"/>
      <c r="K18" s="1162"/>
      <c r="W18" s="1083">
        <v>34</v>
      </c>
    </row>
    <row r="19" spans="6:23" ht="35.700000000000003" customHeight="1">
      <c r="F19" s="1158" t="s">
        <v>1026</v>
      </c>
      <c r="G19" s="1165" t="s">
        <v>1027</v>
      </c>
      <c r="H19" s="1164">
        <f t="shared" si="0"/>
        <v>0</v>
      </c>
      <c r="I19" s="1163"/>
      <c r="J19" s="1153"/>
      <c r="K19" s="1162"/>
      <c r="W19" s="1083">
        <v>34</v>
      </c>
    </row>
    <row r="20" spans="6:23" ht="48.3" customHeight="1">
      <c r="F20" s="1158" t="s">
        <v>1028</v>
      </c>
      <c r="G20" s="1165" t="s">
        <v>1029</v>
      </c>
      <c r="H20" s="1164">
        <f t="shared" si="0"/>
        <v>0</v>
      </c>
      <c r="I20" s="1163"/>
      <c r="J20" s="1153"/>
      <c r="K20" s="1162"/>
      <c r="W20" s="1083">
        <v>46</v>
      </c>
    </row>
    <row r="21" spans="6:23" ht="35.700000000000003" customHeight="1">
      <c r="F21" s="1158" t="s">
        <v>1030</v>
      </c>
      <c r="G21" s="1165" t="s">
        <v>1031</v>
      </c>
      <c r="H21" s="1164">
        <f t="shared" si="0"/>
        <v>0</v>
      </c>
      <c r="I21" s="1163"/>
      <c r="J21" s="1153"/>
      <c r="K21" s="1162"/>
      <c r="W21" s="1083">
        <v>34</v>
      </c>
    </row>
    <row r="22" spans="6:23" ht="35.700000000000003"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700000000000003" customHeight="1">
      <c r="F25" s="1158" t="s">
        <v>1038</v>
      </c>
      <c r="G25" s="1165" t="s">
        <v>1039</v>
      </c>
      <c r="H25" s="1164">
        <f t="shared" si="0"/>
        <v>0</v>
      </c>
      <c r="I25" s="1163"/>
      <c r="J25" s="1153"/>
      <c r="K25" s="1162"/>
      <c r="W25" s="1083">
        <v>34</v>
      </c>
    </row>
    <row r="26" spans="6:23" ht="35.700000000000003" customHeight="1">
      <c r="F26" s="1158" t="s">
        <v>1040</v>
      </c>
      <c r="G26" s="1165" t="s">
        <v>1041</v>
      </c>
      <c r="H26" s="1164">
        <f t="shared" si="0"/>
        <v>0</v>
      </c>
      <c r="I26" s="1163"/>
      <c r="J26" s="1153"/>
      <c r="K26" s="1162"/>
      <c r="W26" s="1083">
        <v>34</v>
      </c>
    </row>
    <row r="27" spans="6:23" ht="11.55" customHeight="1">
      <c r="F27" s="1158" t="s">
        <v>1042</v>
      </c>
      <c r="G27" s="1165" t="s">
        <v>1043</v>
      </c>
      <c r="H27" s="1164">
        <f t="shared" si="0"/>
        <v>0</v>
      </c>
      <c r="I27" s="1163"/>
      <c r="J27" s="1153"/>
      <c r="K27" s="1162"/>
      <c r="W27" s="1083">
        <v>11</v>
      </c>
    </row>
    <row r="28" spans="6:23" ht="11.55" customHeight="1">
      <c r="F28" s="1158">
        <v>2</v>
      </c>
      <c r="G28" s="628" t="s">
        <v>1044</v>
      </c>
      <c r="H28" s="1164">
        <f t="shared" si="0"/>
        <v>0</v>
      </c>
      <c r="I28" s="1164">
        <f>SUM(I29:I31)</f>
        <v>0</v>
      </c>
      <c r="J28" s="1153"/>
      <c r="K28" s="1162"/>
      <c r="W28" s="1083">
        <v>11</v>
      </c>
    </row>
    <row r="29" spans="6:23" ht="11.55" customHeight="1">
      <c r="F29" s="1158" t="s">
        <v>707</v>
      </c>
      <c r="G29" s="1165" t="s">
        <v>1045</v>
      </c>
      <c r="H29" s="1164">
        <f t="shared" si="0"/>
        <v>0</v>
      </c>
      <c r="I29" s="1163"/>
      <c r="J29" s="1153"/>
      <c r="K29" s="1162"/>
      <c r="W29" s="1083">
        <v>11</v>
      </c>
    </row>
    <row r="30" spans="6:23" ht="11.55" customHeight="1">
      <c r="F30" s="1158" t="s">
        <v>305</v>
      </c>
      <c r="G30" s="1165" t="s">
        <v>1046</v>
      </c>
      <c r="H30" s="1164">
        <f t="shared" si="0"/>
        <v>0</v>
      </c>
      <c r="I30" s="1163"/>
      <c r="J30" s="1153"/>
      <c r="K30" s="1162"/>
      <c r="W30" s="1083">
        <v>11</v>
      </c>
    </row>
    <row r="31" spans="6:23" ht="11.55" customHeight="1">
      <c r="F31" s="1158" t="s">
        <v>308</v>
      </c>
      <c r="G31" s="1165" t="s">
        <v>1047</v>
      </c>
      <c r="H31" s="1164">
        <f t="shared" si="0"/>
        <v>0</v>
      </c>
      <c r="I31" s="1163"/>
      <c r="J31" s="1153"/>
      <c r="K31" s="1162"/>
      <c r="W31" s="1083">
        <v>11</v>
      </c>
    </row>
    <row r="32" spans="6:23" ht="11.55" customHeight="1">
      <c r="F32" s="1158">
        <v>3</v>
      </c>
      <c r="G32" s="628" t="s">
        <v>1048</v>
      </c>
      <c r="H32" s="1164">
        <f t="shared" si="0"/>
        <v>0</v>
      </c>
      <c r="I32" s="1164">
        <f>SUM(I33:I34)</f>
        <v>0</v>
      </c>
      <c r="J32" s="1153"/>
      <c r="K32" s="1162"/>
      <c r="W32" s="1083">
        <v>11</v>
      </c>
    </row>
    <row r="33" spans="6:23" ht="48.3" customHeight="1">
      <c r="F33" s="1158" t="s">
        <v>322</v>
      </c>
      <c r="G33" s="1165" t="s">
        <v>1049</v>
      </c>
      <c r="H33" s="1164">
        <f t="shared" si="0"/>
        <v>0</v>
      </c>
      <c r="I33" s="1163"/>
      <c r="J33" s="1153"/>
      <c r="K33" s="1162"/>
      <c r="W33" s="1083">
        <v>46</v>
      </c>
    </row>
    <row r="34" spans="6:23" ht="11.55" customHeight="1">
      <c r="F34" s="1158" t="s">
        <v>330</v>
      </c>
      <c r="G34" s="1165" t="s">
        <v>1050</v>
      </c>
      <c r="H34" s="1164">
        <f t="shared" si="0"/>
        <v>0</v>
      </c>
      <c r="I34" s="1163"/>
      <c r="J34" s="1153"/>
      <c r="K34" s="1162"/>
      <c r="W34" s="1083">
        <v>11</v>
      </c>
    </row>
    <row r="35" spans="6:23" ht="11.55" customHeight="1">
      <c r="F35" s="1158">
        <v>4</v>
      </c>
      <c r="G35" s="628" t="s">
        <v>1051</v>
      </c>
      <c r="H35" s="1164">
        <f t="shared" si="0"/>
        <v>0</v>
      </c>
      <c r="I35" s="1163"/>
      <c r="J35" s="1153"/>
      <c r="K35" s="1162"/>
      <c r="W35" s="1083">
        <v>11</v>
      </c>
    </row>
    <row r="36" spans="6:23" ht="11.55" customHeight="1">
      <c r="F36" s="1158"/>
      <c r="G36" s="631" t="s">
        <v>1052</v>
      </c>
      <c r="H36" s="1164">
        <f t="shared" si="0"/>
        <v>0</v>
      </c>
      <c r="I36" s="1164">
        <f>SUM(I15,I28,I32,I35)</f>
        <v>0</v>
      </c>
      <c r="J36" s="1153"/>
      <c r="K36" s="1162"/>
      <c r="W36" s="1083">
        <v>11</v>
      </c>
    </row>
    <row r="37" spans="6:23" ht="29.25" customHeight="1">
      <c r="F37" s="1159" t="s">
        <v>1053</v>
      </c>
      <c r="G37" s="2311" t="s">
        <v>1054</v>
      </c>
      <c r="H37" s="2311"/>
      <c r="I37" s="2311"/>
      <c r="J37" s="2311"/>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5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55" customHeight="1">
      <c r="F41" s="1158" t="s">
        <v>1058</v>
      </c>
      <c r="G41" s="1166" t="s">
        <v>1059</v>
      </c>
      <c r="H41" s="1164">
        <f t="shared" si="1"/>
        <v>0</v>
      </c>
      <c r="I41" s="1163"/>
      <c r="J41" s="1153"/>
      <c r="K41" s="1162"/>
      <c r="W41" s="1083">
        <v>11</v>
      </c>
    </row>
    <row r="42" spans="6:23" ht="11.55" customHeight="1">
      <c r="F42" s="1158" t="s">
        <v>1060</v>
      </c>
      <c r="G42" s="1166" t="s">
        <v>1061</v>
      </c>
      <c r="H42" s="1164">
        <f t="shared" si="1"/>
        <v>0</v>
      </c>
      <c r="I42" s="1163"/>
      <c r="J42" s="1153"/>
      <c r="K42" s="1162"/>
      <c r="W42" s="1083">
        <v>11</v>
      </c>
    </row>
    <row r="43" spans="6:23" ht="35.700000000000003" customHeight="1">
      <c r="F43" s="1158" t="s">
        <v>1062</v>
      </c>
      <c r="G43" s="1166" t="s">
        <v>1063</v>
      </c>
      <c r="H43" s="1164">
        <f t="shared" si="1"/>
        <v>0</v>
      </c>
      <c r="I43" s="1163"/>
      <c r="J43" s="1153"/>
      <c r="K43" s="1162"/>
      <c r="W43" s="1083">
        <v>34</v>
      </c>
    </row>
    <row r="44" spans="6:23" ht="11.55" customHeight="1">
      <c r="F44" s="1158" t="s">
        <v>1022</v>
      </c>
      <c r="G44" s="1165" t="s">
        <v>1048</v>
      </c>
      <c r="H44" s="1164">
        <f t="shared" si="1"/>
        <v>0</v>
      </c>
      <c r="I44" s="1164">
        <f>SUM(I45:I46)</f>
        <v>0</v>
      </c>
      <c r="J44" s="1153"/>
      <c r="K44" s="1162"/>
      <c r="W44" s="1083">
        <v>11</v>
      </c>
    </row>
    <row r="45" spans="6:23" ht="48.3" customHeight="1">
      <c r="F45" s="1158" t="s">
        <v>1064</v>
      </c>
      <c r="G45" s="1166" t="s">
        <v>1049</v>
      </c>
      <c r="H45" s="1164">
        <f t="shared" si="1"/>
        <v>0</v>
      </c>
      <c r="I45" s="1163"/>
      <c r="J45" s="1153"/>
      <c r="K45" s="1162"/>
      <c r="W45" s="1083">
        <v>46</v>
      </c>
    </row>
    <row r="46" spans="6:23" ht="11.55" customHeight="1">
      <c r="F46" s="1158" t="s">
        <v>1065</v>
      </c>
      <c r="G46" s="1166" t="s">
        <v>1050</v>
      </c>
      <c r="H46" s="1164">
        <f t="shared" si="1"/>
        <v>0</v>
      </c>
      <c r="I46" s="1163"/>
      <c r="J46" s="1153"/>
      <c r="K46" s="1162"/>
      <c r="W46" s="1083">
        <v>11</v>
      </c>
    </row>
    <row r="47" spans="6:23" ht="11.5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5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55" customHeight="1">
      <c r="F51" s="1158" t="s">
        <v>713</v>
      </c>
      <c r="G51" s="1166" t="s">
        <v>1059</v>
      </c>
      <c r="H51" s="1164">
        <f t="shared" si="1"/>
        <v>0</v>
      </c>
      <c r="I51" s="1163"/>
      <c r="J51" s="1153"/>
      <c r="K51" s="1162"/>
      <c r="W51" s="1083">
        <v>11</v>
      </c>
    </row>
    <row r="52" spans="1:23" ht="11.55" customHeight="1">
      <c r="F52" s="1158" t="s">
        <v>1068</v>
      </c>
      <c r="G52" s="1166" t="s">
        <v>1061</v>
      </c>
      <c r="H52" s="1164">
        <f t="shared" si="1"/>
        <v>0</v>
      </c>
      <c r="I52" s="1163"/>
      <c r="J52" s="1153"/>
      <c r="K52" s="1162"/>
      <c r="W52" s="1083">
        <v>11</v>
      </c>
    </row>
    <row r="53" spans="1:23" ht="35.700000000000003" customHeight="1">
      <c r="F53" s="1158" t="s">
        <v>1069</v>
      </c>
      <c r="G53" s="1166" t="s">
        <v>1063</v>
      </c>
      <c r="H53" s="1164">
        <f t="shared" si="1"/>
        <v>0</v>
      </c>
      <c r="I53" s="1163"/>
      <c r="J53" s="1153"/>
      <c r="K53" s="1162"/>
      <c r="W53" s="1083">
        <v>34</v>
      </c>
    </row>
    <row r="54" spans="1:23" ht="11.55" customHeight="1">
      <c r="F54" s="1158" t="s">
        <v>305</v>
      </c>
      <c r="G54" s="1165" t="s">
        <v>1048</v>
      </c>
      <c r="H54" s="1164">
        <f t="shared" si="1"/>
        <v>0</v>
      </c>
      <c r="I54" s="1164">
        <f>SUM(I55:I56)</f>
        <v>0</v>
      </c>
      <c r="J54" s="1153"/>
      <c r="K54" s="1162"/>
      <c r="W54" s="1083">
        <v>11</v>
      </c>
    </row>
    <row r="55" spans="1:23" ht="48.3" customHeight="1">
      <c r="F55" s="1158" t="s">
        <v>717</v>
      </c>
      <c r="G55" s="1166" t="s">
        <v>1049</v>
      </c>
      <c r="H55" s="1164">
        <f t="shared" si="1"/>
        <v>0</v>
      </c>
      <c r="I55" s="1163"/>
      <c r="J55" s="1153"/>
      <c r="K55" s="1162"/>
      <c r="W55" s="1083">
        <v>46</v>
      </c>
    </row>
    <row r="56" spans="1:23" ht="11.55" customHeight="1">
      <c r="F56" s="1158" t="s">
        <v>719</v>
      </c>
      <c r="G56" s="1166" t="s">
        <v>1050</v>
      </c>
      <c r="H56" s="1164">
        <f t="shared" si="1"/>
        <v>0</v>
      </c>
      <c r="I56" s="1163"/>
      <c r="J56" s="1153"/>
      <c r="K56" s="1162"/>
      <c r="W56" s="1083">
        <v>11</v>
      </c>
    </row>
    <row r="57" spans="1:23" ht="11.55" customHeight="1">
      <c r="F57" s="1158" t="s">
        <v>308</v>
      </c>
      <c r="G57" s="1165" t="s">
        <v>1066</v>
      </c>
      <c r="H57" s="1164">
        <f t="shared" si="1"/>
        <v>0</v>
      </c>
      <c r="I57" s="1163"/>
      <c r="J57" s="1153"/>
      <c r="K57" s="1162"/>
      <c r="W57" s="1083">
        <v>11</v>
      </c>
    </row>
    <row r="58" spans="1:23" ht="11.5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26CB-50EF-AF76-6A31-85EF1F48E5D6}">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4" hidden="1" customWidth="1"/>
    <col min="2" max="2" width="4.75" style="867" hidden="1" customWidth="1"/>
    <col min="3" max="4" width="4.75" style="994" hidden="1" customWidth="1"/>
    <col min="5" max="5" width="3" style="994" customWidth="1"/>
    <col min="6" max="6" width="6" style="994" customWidth="1"/>
    <col min="7" max="7" width="18" style="994" customWidth="1"/>
    <col min="8" max="8" width="27" style="994" customWidth="1"/>
    <col min="9" max="9" width="18" style="994" customWidth="1"/>
    <col min="10" max="14" width="0.875" style="994" hidden="1" customWidth="1"/>
    <col min="15" max="28" width="21.75" style="994" hidden="1" customWidth="1"/>
    <col min="29" max="71" width="0.875" style="994" hidden="1" customWidth="1"/>
    <col min="72" max="79" width="21.75" style="994" hidden="1" customWidth="1"/>
    <col min="80" max="81" width="29.125" style="994" hidden="1" customWidth="1"/>
    <col min="82" max="89" width="21.75" style="994" hidden="1" customWidth="1"/>
    <col min="90" max="102" width="0.75" style="994" hidden="1" customWidth="1"/>
    <col min="103" max="114" width="21.75" style="994" customWidth="1"/>
    <col min="115" max="128" width="0.75" style="994" customWidth="1"/>
    <col min="129" max="178" width="0.75" style="994" hidden="1" customWidth="1"/>
    <col min="179" max="179" width="0.125" style="994" customWidth="1"/>
    <col min="180" max="184" width="8" style="994" customWidth="1"/>
    <col min="185" max="185" width="9.1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3"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АО "Юграавиа"</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55" customHeight="1">
      <c r="B10" s="865"/>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799999999999997" customHeight="1">
      <c r="D13" s="869"/>
      <c r="E13" s="868"/>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799999999999997" customHeight="1">
      <c r="D14" s="869"/>
      <c r="E14" s="868"/>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799999999999997"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5"/>
      <c r="CM17" s="2318"/>
      <c r="CN17" s="2318"/>
      <c r="CO17" s="2318"/>
      <c r="CP17" s="2318"/>
      <c r="CQ17" s="2318"/>
      <c r="CR17" s="2318"/>
      <c r="CS17" s="2318"/>
      <c r="CT17" s="2318"/>
      <c r="CU17" s="2318"/>
      <c r="CV17" s="2318"/>
      <c r="CW17" s="2318"/>
      <c r="CX17" s="2319"/>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BA3F-9C32-C57B-E73B-C82E8C940237}">
  <sheetPr>
    <tabColor theme="2" tint="-9.9978637043366805E-2"/>
  </sheetPr>
  <dimension ref="A1:S23"/>
  <sheetViews>
    <sheetView showGridLines="0" tabSelected="1" zoomScale="90" workbookViewId="0">
      <pane xSplit="7" ySplit="14" topLeftCell="H18" activePane="bottomRight" state="frozen"/>
      <selection pane="topRight" activeCell="H1" sqref="H1"/>
      <selection pane="bottomLeft" activeCell="A15" sqref="A15"/>
      <selection pane="bottomRight" activeCell="H21" sqref="H21"/>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36" style="1563" customWidth="1"/>
    <col min="6" max="6" width="9" style="1563" customWidth="1"/>
    <col min="7" max="7" width="42.375" style="1563" hidden="1" customWidth="1"/>
    <col min="8" max="8" width="40.75" style="1563" customWidth="1"/>
    <col min="9" max="9" width="93" style="1294" customWidth="1"/>
    <col min="10" max="17" width="10" style="1563" customWidth="1"/>
    <col min="18" max="18" width="10" style="613" customWidth="1"/>
    <col min="19" max="19" width="10.6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5"/>
      <c r="F5" s="2165"/>
      <c r="G5" s="2165"/>
      <c r="H5" s="2165"/>
      <c r="I5" s="475"/>
      <c r="S5" s="443">
        <v>38</v>
      </c>
    </row>
    <row r="6" spans="1:19" ht="15.75" customHeight="1">
      <c r="C6" s="114"/>
      <c r="D6" s="2137" t="str">
        <f>IF(org=0,"Не определено",org)</f>
        <v>АО "Юграавиа"</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05" customHeight="1">
      <c r="C8" s="114"/>
      <c r="D8" s="447"/>
      <c r="E8" s="447"/>
      <c r="F8" s="447"/>
      <c r="G8" s="447"/>
      <c r="H8" s="475" t="s">
        <v>116</v>
      </c>
      <c r="S8" s="443">
        <v>1</v>
      </c>
    </row>
    <row r="9" spans="1:19" ht="15.75" customHeight="1">
      <c r="C9" s="114"/>
      <c r="D9" s="649"/>
      <c r="E9" s="2271" t="s">
        <v>104</v>
      </c>
      <c r="F9" s="2272"/>
      <c r="G9" s="748" t="str">
        <f>IF(G8="","",INDEX(DIFFERENTIATION_UNMERGE_VD,MATCH(G8,DIFFERENTIATION_ID_DIFF,0)))</f>
        <v/>
      </c>
      <c r="H9" s="748" t="str">
        <f>IF(H8="","",INDEX(DIFFERENTIATION_UNMERGE_VD,MATCH(H8,DIFFERENTIATION_ID_DIFF,0)))</f>
        <v>Транспортировка</v>
      </c>
      <c r="I9" s="2056" t="s">
        <v>299</v>
      </c>
      <c r="S9" s="443">
        <v>15</v>
      </c>
    </row>
    <row r="10" spans="1:19" s="1563" customFormat="1" ht="15.75" customHeight="1">
      <c r="A10" s="695"/>
      <c r="C10" s="114"/>
      <c r="D10" s="649"/>
      <c r="E10" s="2271" t="s">
        <v>562</v>
      </c>
      <c r="F10" s="2272"/>
      <c r="G10" s="748" t="str">
        <f>IF(G8="","",INDEX(DIFFERENTIATION_UNMERGE_AREA,MATCH(G8,DIFFERENTIATION_ID_DIFF,0)))</f>
        <v/>
      </c>
      <c r="H10" s="748" t="str">
        <f>IF(H8="","",INDEX(DIFFERENTIATION_UNMERGE_AREA,MATCH(H8,DIFFERENTIATION_ID_DIFF,0)))</f>
        <v>без дифференциации</v>
      </c>
      <c r="I10" s="2056"/>
      <c r="R10" s="613"/>
      <c r="S10" s="694">
        <v>15</v>
      </c>
    </row>
    <row r="11" spans="1:19" s="1563" customFormat="1" ht="15.75" customHeight="1">
      <c r="A11" s="695"/>
      <c r="C11" s="114"/>
      <c r="D11" s="649"/>
      <c r="E11" s="2271" t="s">
        <v>563</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298</v>
      </c>
      <c r="E12" s="2274"/>
      <c r="F12" s="2274"/>
      <c r="G12" s="818"/>
      <c r="H12" s="818"/>
      <c r="I12" s="2056"/>
      <c r="R12" s="613"/>
      <c r="S12" s="694">
        <v>15</v>
      </c>
    </row>
    <row r="13" spans="1:19" ht="35.700000000000003" customHeight="1">
      <c r="C13" s="114"/>
      <c r="D13" s="697" t="s">
        <v>87</v>
      </c>
      <c r="E13" s="696" t="s">
        <v>300</v>
      </c>
      <c r="F13" s="696" t="s">
        <v>564</v>
      </c>
      <c r="G13" s="740" t="s">
        <v>301</v>
      </c>
      <c r="H13" s="692" t="s">
        <v>301</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7"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0</v>
      </c>
      <c r="I21" s="21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1116</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A932-5AC4-6447-2162-F18828751AB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02" hidden="1" customWidth="1"/>
    <col min="2" max="2" width="9.1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6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7"/>
      <c r="F5" s="2107"/>
      <c r="G5" s="2108"/>
      <c r="Q5" s="23">
        <v>28</v>
      </c>
    </row>
    <row r="6" spans="1:17" s="1563" customFormat="1" ht="18.75" customHeight="1">
      <c r="A6" s="813"/>
      <c r="B6" s="355"/>
      <c r="C6" s="314"/>
      <c r="D6" s="2159" t="str">
        <f>IF(org=0,"Не определено",org)</f>
        <v>АО "Юграавиа"</v>
      </c>
      <c r="E6" s="2160"/>
      <c r="F6" s="2160"/>
      <c r="G6" s="2161"/>
      <c r="I6" s="438"/>
      <c r="J6" s="438"/>
      <c r="Q6" s="694">
        <v>18</v>
      </c>
    </row>
    <row r="7" spans="1:17" ht="14.7" customHeight="1">
      <c r="C7" s="36"/>
      <c r="D7" s="24"/>
      <c r="E7" s="35"/>
      <c r="F7" s="690"/>
      <c r="G7" s="131"/>
      <c r="Q7" s="23">
        <v>14</v>
      </c>
    </row>
    <row r="8" spans="1:17" s="1563" customFormat="1" ht="1.05" customHeight="1">
      <c r="A8" s="1597"/>
      <c r="B8" s="1088"/>
      <c r="C8" s="314"/>
      <c r="D8" s="301"/>
      <c r="E8" s="327"/>
      <c r="F8" s="690"/>
      <c r="G8" s="131"/>
      <c r="I8" s="1552"/>
      <c r="J8" s="1552"/>
      <c r="Q8" s="1559">
        <v>1</v>
      </c>
    </row>
    <row r="9" spans="1:17" ht="14.7" customHeight="1">
      <c r="C9" s="36"/>
      <c r="D9" s="2145" t="s">
        <v>298</v>
      </c>
      <c r="E9" s="2145"/>
      <c r="F9" s="2145"/>
      <c r="G9" s="2288" t="s">
        <v>299</v>
      </c>
      <c r="Q9" s="23">
        <v>14</v>
      </c>
    </row>
    <row r="10" spans="1:17" ht="24" customHeight="1">
      <c r="C10" s="36"/>
      <c r="D10" s="45" t="s">
        <v>87</v>
      </c>
      <c r="E10" s="48" t="s">
        <v>300</v>
      </c>
      <c r="F10" s="48" t="s">
        <v>388</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7" customHeight="1">
      <c r="A14" s="130"/>
      <c r="C14" s="36"/>
      <c r="D14" s="85" t="s">
        <v>1056</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2"/>
      <c r="Q15" s="23">
        <v>15</v>
      </c>
    </row>
    <row r="16" spans="1:17" ht="14.7"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304</v>
      </c>
      <c r="G16" s="275"/>
      <c r="Q16" s="23">
        <v>14</v>
      </c>
    </row>
    <row r="17" spans="1:17" ht="14.7" customHeight="1">
      <c r="A17" s="130"/>
      <c r="C17" s="36"/>
      <c r="D17" s="85" t="s">
        <v>1064</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2.05" customHeight="1">
      <c r="A18" s="281"/>
      <c r="B18" s="84"/>
      <c r="C18" s="245"/>
      <c r="D18" s="285"/>
      <c r="E18" s="287" t="s">
        <v>1118</v>
      </c>
      <c r="F18" s="276"/>
      <c r="G18" s="2102"/>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7"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100" t="s">
        <v>1124</v>
      </c>
      <c r="I25" s="1552"/>
      <c r="J25" s="1552"/>
      <c r="Q25" s="1559">
        <v>0</v>
      </c>
    </row>
    <row r="26" spans="1:17" s="1563" customFormat="1" ht="22.5" hidden="1" customHeight="1">
      <c r="A26" s="281"/>
      <c r="B26" s="1088"/>
      <c r="C26" s="314"/>
      <c r="D26" s="285"/>
      <c r="E26" s="287" t="s">
        <v>1125</v>
      </c>
      <c r="F26" s="276"/>
      <c r="G26" s="2102"/>
      <c r="I26" s="1552"/>
      <c r="J26" s="1552"/>
      <c r="Q26" s="1559">
        <v>0</v>
      </c>
    </row>
    <row r="27" spans="1:17" ht="3" customHeight="1">
      <c r="Q27" s="23">
        <v>3</v>
      </c>
    </row>
    <row r="28" spans="1:17" ht="14.7" customHeight="1">
      <c r="D28" s="274"/>
      <c r="E28" s="273"/>
      <c r="F28" s="253"/>
      <c r="G28" s="253"/>
      <c r="H28" s="253"/>
      <c r="I28" s="253"/>
      <c r="J28" s="253"/>
      <c r="K28" s="253"/>
      <c r="L28" s="253"/>
      <c r="M28" s="253"/>
      <c r="N28" s="253"/>
      <c r="O28" s="253"/>
      <c r="P28" s="253"/>
      <c r="Q28" s="23">
        <v>14</v>
      </c>
    </row>
    <row r="29" spans="1:17" ht="14.7" customHeight="1">
      <c r="D29" s="274"/>
      <c r="E29" s="520"/>
      <c r="Q29" s="23">
        <v>14</v>
      </c>
    </row>
    <row r="30" spans="1:17" ht="14.7" customHeight="1">
      <c r="Q30" s="23">
        <v>14</v>
      </c>
    </row>
    <row r="31" spans="1:17" ht="14.7"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426B-DA83-875C-C4C6-6B19B564BA2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3" hidden="1" customWidth="1"/>
    <col min="2" max="2" width="9.125" style="1294" hidden="1" customWidth="1"/>
    <col min="3" max="3" width="3" style="282" customWidth="1"/>
    <col min="4" max="4" width="6" style="1563" customWidth="1"/>
    <col min="5" max="5" width="63" style="1563" customWidth="1"/>
    <col min="6" max="6" width="1.75" style="1563" hidden="1" customWidth="1"/>
    <col min="7" max="8" width="35" style="1563" customWidth="1"/>
    <col min="9" max="9" width="91" style="1563" customWidth="1"/>
    <col min="10" max="10" width="68" style="1563" customWidth="1"/>
    <col min="11" max="12" width="10" style="1552" customWidth="1"/>
    <col min="13" max="13" width="10.6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7"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7"/>
      <c r="F14" s="2107"/>
      <c r="G14" s="2107"/>
      <c r="H14" s="2108"/>
      <c r="J14" s="1559"/>
      <c r="M14" s="23">
        <v>28</v>
      </c>
    </row>
    <row r="15" spans="1:13" s="1563" customFormat="1" ht="14.7" customHeight="1">
      <c r="A15" s="1290"/>
      <c r="B15" s="1088"/>
      <c r="C15" s="314"/>
      <c r="D15" s="2159" t="str">
        <f>IF(org=0,"Не определено",org)</f>
        <v>АО "Юграавиа"</v>
      </c>
      <c r="E15" s="2160"/>
      <c r="F15" s="2160"/>
      <c r="G15" s="2160"/>
      <c r="H15" s="2161"/>
      <c r="J15" s="784"/>
      <c r="K15" s="1552"/>
      <c r="L15" s="1552"/>
      <c r="M15" s="1559">
        <v>14</v>
      </c>
    </row>
    <row r="16" spans="1:13" ht="14.7"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2.05" customHeight="1">
      <c r="C18" s="36"/>
      <c r="D18" s="2145" t="s">
        <v>298</v>
      </c>
      <c r="E18" s="2145"/>
      <c r="F18" s="2145"/>
      <c r="G18" s="2145"/>
      <c r="H18" s="2145"/>
      <c r="I18" s="2288" t="s">
        <v>299</v>
      </c>
      <c r="M18" s="23">
        <v>21</v>
      </c>
    </row>
    <row r="19" spans="1:13" ht="22.05" customHeight="1">
      <c r="C19" s="36"/>
      <c r="D19" s="45" t="s">
        <v>87</v>
      </c>
      <c r="E19" s="48" t="s">
        <v>300</v>
      </c>
      <c r="F19" s="48"/>
      <c r="G19" s="48" t="s">
        <v>301</v>
      </c>
      <c r="H19" s="48" t="s">
        <v>388</v>
      </c>
      <c r="I19" s="2288"/>
      <c r="M19" s="23">
        <v>21</v>
      </c>
    </row>
    <row r="20" spans="1:13" ht="12" hidden="1" customHeight="1">
      <c r="C20" s="36"/>
      <c r="D20" s="27"/>
      <c r="E20" s="27"/>
      <c r="F20" s="27"/>
      <c r="G20" s="27"/>
      <c r="H20" s="27"/>
      <c r="I20" s="27"/>
      <c r="M20" s="23">
        <v>0</v>
      </c>
    </row>
    <row r="21" spans="1:13" ht="14.7" customHeight="1">
      <c r="A21" s="1611"/>
      <c r="C21" s="36"/>
      <c r="D21" s="85">
        <v>1</v>
      </c>
      <c r="E21" s="2339" t="s">
        <v>1131</v>
      </c>
      <c r="F21" s="2339"/>
      <c r="G21" s="2339"/>
      <c r="H21" s="2339"/>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7"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304</v>
      </c>
      <c r="H24" s="151"/>
      <c r="I24" s="197" t="s">
        <v>629</v>
      </c>
      <c r="M24" s="23">
        <v>14</v>
      </c>
    </row>
    <row r="25" spans="1:13" ht="48.3"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7" customHeight="1">
      <c r="A26" s="1611"/>
      <c r="C26" s="36"/>
      <c r="D26" s="85" t="s">
        <v>322</v>
      </c>
      <c r="E26" s="137"/>
      <c r="F26" s="136"/>
      <c r="G26" s="136" t="s">
        <v>304</v>
      </c>
      <c r="H26" s="151"/>
      <c r="I26" s="2100" t="s">
        <v>1136</v>
      </c>
      <c r="M26" s="23">
        <v>14</v>
      </c>
    </row>
    <row r="27" spans="1:13" ht="15.75" customHeight="1">
      <c r="A27" s="1611" t="s">
        <v>108</v>
      </c>
      <c r="C27" s="36"/>
      <c r="D27" s="49"/>
      <c r="E27" s="141" t="s">
        <v>320</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9"/>
      <c r="G28" s="2339"/>
      <c r="H28" s="2339"/>
      <c r="I28" s="194"/>
      <c r="M28" s="23">
        <v>38</v>
      </c>
    </row>
    <row r="29" spans="1:13" ht="21" customHeight="1">
      <c r="A29" s="1611"/>
      <c r="C29" s="36"/>
      <c r="D29" s="85" t="s">
        <v>752</v>
      </c>
      <c r="E29" s="143" t="s">
        <v>1126</v>
      </c>
      <c r="F29" s="136"/>
      <c r="G29" s="195"/>
      <c r="H29" s="136" t="s">
        <v>304</v>
      </c>
      <c r="I29" s="2100" t="s">
        <v>1137</v>
      </c>
      <c r="M29" s="23">
        <v>20</v>
      </c>
    </row>
    <row r="30" spans="1:13" ht="15.75" customHeight="1">
      <c r="A30" s="1611" t="s">
        <v>109</v>
      </c>
      <c r="C30" s="36"/>
      <c r="D30" s="49"/>
      <c r="E30" s="141" t="s">
        <v>320</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9"/>
      <c r="G31" s="2339"/>
      <c r="H31" s="2339"/>
      <c r="I31" s="194"/>
      <c r="M31" s="23">
        <v>30</v>
      </c>
    </row>
    <row r="32" spans="1:13" ht="27.3" customHeight="1">
      <c r="A32" s="1611"/>
      <c r="C32" s="36"/>
      <c r="D32" s="85"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194"/>
      <c r="M32" s="23">
        <v>26</v>
      </c>
    </row>
    <row r="33" spans="1:13" ht="14.7" customHeight="1">
      <c r="A33" s="1611"/>
      <c r="C33" s="36"/>
      <c r="D33" s="85" t="s">
        <v>1138</v>
      </c>
      <c r="E33" s="144" t="s">
        <v>1127</v>
      </c>
      <c r="F33" s="136"/>
      <c r="G33" s="195"/>
      <c r="H33" s="136" t="s">
        <v>304</v>
      </c>
      <c r="I33" s="2100" t="s">
        <v>1139</v>
      </c>
      <c r="M33" s="23">
        <v>14</v>
      </c>
    </row>
    <row r="34" spans="1:13" ht="15.75" customHeight="1">
      <c r="A34" s="1611" t="s">
        <v>89</v>
      </c>
      <c r="C34" s="36"/>
      <c r="D34" s="49"/>
      <c r="E34" s="142" t="s">
        <v>320</v>
      </c>
      <c r="F34" s="138"/>
      <c r="G34" s="138"/>
      <c r="H34" s="139"/>
      <c r="I34" s="2102"/>
      <c r="M34" s="23">
        <v>15</v>
      </c>
    </row>
    <row r="35" spans="1:13" ht="25.2" customHeight="1">
      <c r="A35" s="1611"/>
      <c r="C35" s="36"/>
      <c r="D35" s="85"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194"/>
      <c r="M35" s="23">
        <v>24</v>
      </c>
    </row>
    <row r="36" spans="1:13" ht="14.7" customHeight="1">
      <c r="A36" s="1611"/>
      <c r="C36" s="36"/>
      <c r="D36" s="85" t="s">
        <v>1140</v>
      </c>
      <c r="E36" s="144" t="s">
        <v>1128</v>
      </c>
      <c r="F36" s="136"/>
      <c r="G36" s="195"/>
      <c r="H36" s="136" t="s">
        <v>304</v>
      </c>
      <c r="I36" s="2078" t="s">
        <v>1141</v>
      </c>
      <c r="M36" s="23">
        <v>14</v>
      </c>
    </row>
    <row r="37" spans="1:13" ht="15.75" customHeight="1">
      <c r="A37" s="1611" t="s">
        <v>90</v>
      </c>
      <c r="C37" s="36"/>
      <c r="D37" s="49"/>
      <c r="E37" s="142" t="s">
        <v>320</v>
      </c>
      <c r="F37" s="138"/>
      <c r="G37" s="138"/>
      <c r="H37" s="139"/>
      <c r="I37" s="2078"/>
      <c r="M37" s="23">
        <v>15</v>
      </c>
    </row>
    <row r="38" spans="1:13" ht="27.3" customHeight="1">
      <c r="A38" s="1611"/>
      <c r="C38" s="36"/>
      <c r="D38" s="85"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194"/>
      <c r="M38" s="23">
        <v>26</v>
      </c>
    </row>
    <row r="39" spans="1:13" ht="14.7" customHeight="1">
      <c r="A39" s="1611"/>
      <c r="C39" s="36"/>
      <c r="D39" s="85" t="s">
        <v>882</v>
      </c>
      <c r="E39" s="144" t="s">
        <v>1129</v>
      </c>
      <c r="F39" s="136"/>
      <c r="G39" s="145"/>
      <c r="H39" s="136" t="s">
        <v>304</v>
      </c>
      <c r="I39" s="2100" t="s">
        <v>1142</v>
      </c>
      <c r="L39" s="93" t="s">
        <v>1130</v>
      </c>
      <c r="M39" s="23">
        <v>14</v>
      </c>
    </row>
    <row r="40" spans="1:13" ht="15.75" customHeight="1">
      <c r="A40" s="1611" t="s">
        <v>110</v>
      </c>
      <c r="C40" s="36"/>
      <c r="D40" s="49"/>
      <c r="E40" s="142" t="s">
        <v>320</v>
      </c>
      <c r="F40" s="138"/>
      <c r="G40" s="138"/>
      <c r="H40" s="139"/>
      <c r="I40" s="2102"/>
      <c r="M40" s="23">
        <v>15</v>
      </c>
    </row>
    <row r="41" spans="1:13" s="1749" customFormat="1" ht="3" customHeight="1">
      <c r="A41" s="1611"/>
      <c r="K41" s="134"/>
      <c r="L41" s="134"/>
      <c r="M41" s="79">
        <v>3</v>
      </c>
    </row>
    <row r="42" spans="1:13" ht="26.25" customHeight="1">
      <c r="D42" s="1609"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D5B65-2D17-3B2D-B59A-1D91A1D96657}">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6" hidden="1" customWidth="1"/>
    <col min="3" max="3" width="9.125" style="1615" hidden="1" customWidth="1"/>
    <col min="4" max="4" width="3" style="282" customWidth="1"/>
    <col min="5" max="5" width="6" style="1563" customWidth="1"/>
    <col min="6" max="6" width="46.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6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5"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5"/>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5"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5"/>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3" customHeight="1">
      <c r="D13" s="314"/>
      <c r="E13" s="301"/>
      <c r="F13" s="301"/>
      <c r="G13" s="301"/>
      <c r="H13" s="301"/>
      <c r="I13" s="301"/>
      <c r="J13" s="301"/>
      <c r="K13" s="301"/>
      <c r="L13" s="25"/>
      <c r="M13" s="25"/>
      <c r="AH13" s="312">
        <v>6</v>
      </c>
    </row>
    <row r="14" spans="1:34" ht="14.7"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158"/>
      <c r="AH14" s="312">
        <v>14</v>
      </c>
    </row>
    <row r="15" spans="1:34" ht="6.3"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7" customHeight="1">
      <c r="D18" s="314"/>
      <c r="E18" s="301"/>
      <c r="F18" s="327"/>
      <c r="G18" s="327"/>
      <c r="H18" s="327"/>
      <c r="I18" s="327"/>
      <c r="J18" s="327"/>
      <c r="K18" s="327"/>
      <c r="L18" s="690"/>
      <c r="M18" s="131"/>
      <c r="AH18" s="312">
        <v>14</v>
      </c>
    </row>
    <row r="19" spans="1:34" ht="22.05" customHeight="1">
      <c r="D19" s="314"/>
      <c r="E19" s="2145" t="s">
        <v>298</v>
      </c>
      <c r="F19" s="2145"/>
      <c r="G19" s="2145"/>
      <c r="H19" s="2145"/>
      <c r="I19" s="2145"/>
      <c r="J19" s="2145"/>
      <c r="K19" s="2145"/>
      <c r="L19" s="2145"/>
      <c r="M19" s="2288" t="s">
        <v>299</v>
      </c>
      <c r="AH19" s="312">
        <v>21</v>
      </c>
    </row>
    <row r="20" spans="1:34" ht="22.05" customHeight="1">
      <c r="D20" s="314"/>
      <c r="E20" s="2201" t="s">
        <v>87</v>
      </c>
      <c r="F20" s="2151" t="s">
        <v>122</v>
      </c>
      <c r="G20" s="2151" t="s">
        <v>123</v>
      </c>
      <c r="H20" s="2285" t="s">
        <v>1146</v>
      </c>
      <c r="I20" s="2286"/>
      <c r="J20" s="2317"/>
      <c r="K20" s="2151" t="s">
        <v>301</v>
      </c>
      <c r="L20" s="2151" t="s">
        <v>388</v>
      </c>
      <c r="M20" s="2288"/>
      <c r="AH20" s="312">
        <v>21</v>
      </c>
    </row>
    <row r="21" spans="1:34" ht="22.05" customHeight="1">
      <c r="D21" s="314"/>
      <c r="E21" s="2203"/>
      <c r="F21" s="2152"/>
      <c r="G21" s="2152"/>
      <c r="H21" s="2150" t="s">
        <v>1147</v>
      </c>
      <c r="I21" s="2164"/>
      <c r="J21" s="48" t="s">
        <v>1148</v>
      </c>
      <c r="K21" s="2152"/>
      <c r="L21" s="2152"/>
      <c r="M21" s="2288"/>
      <c r="AH21" s="312">
        <v>21</v>
      </c>
    </row>
    <row r="22" spans="1:34" ht="12.75" customHeight="1">
      <c r="D22" s="314"/>
      <c r="E22" s="219"/>
      <c r="F22" s="219"/>
      <c r="G22" s="219"/>
      <c r="H22" s="2343"/>
      <c r="I22" s="2343"/>
      <c r="J22" s="219"/>
      <c r="K22" s="219"/>
      <c r="L22" s="219"/>
      <c r="M22" s="219"/>
      <c r="AH22" s="312">
        <v>12</v>
      </c>
    </row>
    <row r="23" spans="1:34" ht="19.95"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2"/>
      <c r="AH23" s="312">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2"/>
      <c r="E25" s="2140"/>
      <c r="F25" s="2345"/>
      <c r="G25" s="2315"/>
      <c r="H25" s="1428"/>
      <c r="I25" s="589" t="s">
        <v>1144</v>
      </c>
      <c r="J25" s="509"/>
      <c r="K25" s="1428"/>
      <c r="L25" s="152"/>
      <c r="M25" s="2101"/>
      <c r="N25" s="272"/>
      <c r="O25" s="1552"/>
      <c r="P25" s="1552"/>
      <c r="AH25" s="1559">
        <v>0</v>
      </c>
    </row>
    <row r="26" spans="1:34" ht="0.75" hidden="1" customHeight="1">
      <c r="A26" s="1707"/>
      <c r="B26" s="1707"/>
      <c r="C26" s="307" t="s">
        <v>1149</v>
      </c>
      <c r="D26" s="2342"/>
      <c r="E26" s="2140"/>
      <c r="F26" s="2278"/>
      <c r="G26" s="338"/>
      <c r="H26" s="1428"/>
      <c r="I26" s="333"/>
      <c r="J26" s="287"/>
      <c r="K26" s="1428"/>
      <c r="L26" s="139"/>
      <c r="M26" s="2101"/>
      <c r="N26" s="272"/>
      <c r="AH26" s="312">
        <v>0</v>
      </c>
    </row>
    <row r="27" spans="1:34" s="1563" customFormat="1" ht="45" hidden="1" customHeight="1">
      <c r="A27" s="1707" t="s">
        <v>160</v>
      </c>
      <c r="B27" s="1707" t="s">
        <v>161</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2"/>
      <c r="O27" s="1552"/>
      <c r="P27" s="1552"/>
      <c r="AH27" s="1559">
        <v>0</v>
      </c>
    </row>
    <row r="28" spans="1:34" s="1563" customFormat="1" ht="18.75" hidden="1" customHeight="1">
      <c r="A28" s="1707"/>
      <c r="B28" s="1707"/>
      <c r="C28" s="307" t="s">
        <v>1143</v>
      </c>
      <c r="D28" s="2340"/>
      <c r="E28" s="2346"/>
      <c r="F28" s="2347"/>
      <c r="G28" s="2315"/>
      <c r="H28" s="1428"/>
      <c r="I28" s="589" t="s">
        <v>1144</v>
      </c>
      <c r="J28" s="509"/>
      <c r="K28" s="1428"/>
      <c r="L28" s="152"/>
      <c r="M28" s="2101"/>
      <c r="N28" s="272"/>
      <c r="O28" s="1552"/>
      <c r="P28" s="1552"/>
      <c r="AH28" s="1559">
        <v>0</v>
      </c>
    </row>
    <row r="29" spans="1:34" s="1563" customFormat="1" ht="0.75" hidden="1" customHeight="1">
      <c r="A29" s="1707"/>
      <c r="B29" s="1707"/>
      <c r="C29" s="307" t="s">
        <v>1149</v>
      </c>
      <c r="D29" s="2340"/>
      <c r="E29" s="2140"/>
      <c r="F29" s="2278"/>
      <c r="G29" s="338"/>
      <c r="H29" s="1428"/>
      <c r="I29" s="589"/>
      <c r="J29" s="509"/>
      <c r="K29" s="1428"/>
      <c r="L29" s="152"/>
      <c r="M29" s="2101"/>
      <c r="N29" s="272"/>
      <c r="O29" s="1552"/>
      <c r="P29" s="1552"/>
      <c r="AH29" s="1559">
        <v>0</v>
      </c>
    </row>
    <row r="30" spans="1:34" s="1563" customFormat="1" ht="45" hidden="1" customHeight="1">
      <c r="A30" s="1707" t="s">
        <v>167</v>
      </c>
      <c r="B30" s="1707" t="s">
        <v>168</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2"/>
      <c r="O30" s="1552"/>
      <c r="P30" s="1552"/>
      <c r="AH30" s="1559">
        <v>0</v>
      </c>
    </row>
    <row r="31" spans="1:34" s="1563" customFormat="1" ht="18.75" hidden="1" customHeight="1">
      <c r="A31" s="1707"/>
      <c r="B31" s="1707"/>
      <c r="C31" s="307" t="s">
        <v>1143</v>
      </c>
      <c r="D31" s="2340"/>
      <c r="E31" s="2140"/>
      <c r="F31" s="2278"/>
      <c r="G31" s="2315"/>
      <c r="H31" s="1428"/>
      <c r="I31" s="589" t="s">
        <v>1144</v>
      </c>
      <c r="J31" s="509"/>
      <c r="K31" s="1428"/>
      <c r="L31" s="152"/>
      <c r="M31" s="2101"/>
      <c r="N31" s="272"/>
      <c r="O31" s="1552"/>
      <c r="P31" s="1552"/>
      <c r="AH31" s="1559">
        <v>0</v>
      </c>
    </row>
    <row r="32" spans="1:34" s="1563" customFormat="1" ht="0.75" hidden="1" customHeight="1">
      <c r="A32" s="1707"/>
      <c r="B32" s="1707"/>
      <c r="C32" s="307" t="s">
        <v>1149</v>
      </c>
      <c r="D32" s="2340"/>
      <c r="E32" s="2140"/>
      <c r="F32" s="2278"/>
      <c r="G32" s="338"/>
      <c r="H32" s="1428"/>
      <c r="I32" s="589"/>
      <c r="J32" s="509"/>
      <c r="K32" s="1428"/>
      <c r="L32" s="152"/>
      <c r="M32" s="2101"/>
      <c r="N32" s="272"/>
      <c r="O32" s="1552"/>
      <c r="P32" s="1552"/>
      <c r="AH32" s="1559">
        <v>0</v>
      </c>
    </row>
    <row r="33" spans="1:34" s="1563" customFormat="1" ht="45" hidden="1" customHeight="1">
      <c r="A33" s="1707" t="s">
        <v>173</v>
      </c>
      <c r="B33" s="1707" t="s">
        <v>174</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2"/>
      <c r="O33" s="1552"/>
      <c r="P33" s="1552"/>
      <c r="AH33" s="1559">
        <v>0</v>
      </c>
    </row>
    <row r="34" spans="1:34" s="1563" customFormat="1" ht="18.75" hidden="1" customHeight="1">
      <c r="A34" s="1707"/>
      <c r="B34" s="1707"/>
      <c r="C34" s="307" t="s">
        <v>1143</v>
      </c>
      <c r="D34" s="2340"/>
      <c r="E34" s="2140"/>
      <c r="F34" s="2278"/>
      <c r="G34" s="2315"/>
      <c r="H34" s="1428"/>
      <c r="I34" s="589" t="s">
        <v>1144</v>
      </c>
      <c r="J34" s="509"/>
      <c r="K34" s="1428"/>
      <c r="L34" s="152"/>
      <c r="M34" s="2101"/>
      <c r="N34" s="272"/>
      <c r="O34" s="1552"/>
      <c r="P34" s="1552"/>
      <c r="AH34" s="1559">
        <v>0</v>
      </c>
    </row>
    <row r="35" spans="1:34" s="1563" customFormat="1" ht="0.75" hidden="1" customHeight="1">
      <c r="A35" s="1707"/>
      <c r="B35" s="1707"/>
      <c r="C35" s="307" t="s">
        <v>1149</v>
      </c>
      <c r="D35" s="2340"/>
      <c r="E35" s="2140"/>
      <c r="F35" s="2278"/>
      <c r="G35" s="338"/>
      <c r="H35" s="1428"/>
      <c r="I35" s="589"/>
      <c r="J35" s="509"/>
      <c r="K35" s="1428"/>
      <c r="L35" s="152"/>
      <c r="M35" s="2101"/>
      <c r="N35" s="272"/>
      <c r="O35" s="1552"/>
      <c r="P35" s="1552"/>
      <c r="AH35" s="1559">
        <v>0</v>
      </c>
    </row>
    <row r="36" spans="1:34" s="1563" customFormat="1" ht="18.75" hidden="1" customHeight="1">
      <c r="A36" s="1707" t="s">
        <v>179</v>
      </c>
      <c r="B36" s="1707" t="s">
        <v>180</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2"/>
      <c r="O36" s="1552"/>
      <c r="P36" s="1552"/>
      <c r="AH36" s="1559">
        <v>0</v>
      </c>
    </row>
    <row r="37" spans="1:34" s="1563" customFormat="1" ht="18.75" hidden="1" customHeight="1">
      <c r="A37" s="1707"/>
      <c r="B37" s="1707"/>
      <c r="C37" s="307" t="s">
        <v>1143</v>
      </c>
      <c r="D37" s="2340"/>
      <c r="E37" s="2140"/>
      <c r="F37" s="2278"/>
      <c r="G37" s="2315"/>
      <c r="H37" s="1428"/>
      <c r="I37" s="589" t="s">
        <v>1144</v>
      </c>
      <c r="J37" s="509"/>
      <c r="K37" s="1428"/>
      <c r="L37" s="152"/>
      <c r="M37" s="2101"/>
      <c r="N37" s="272"/>
      <c r="O37" s="1552"/>
      <c r="P37" s="1552"/>
      <c r="AH37" s="1559">
        <v>0</v>
      </c>
    </row>
    <row r="38" spans="1:34" s="1563" customFormat="1" ht="0.75" hidden="1" customHeight="1">
      <c r="A38" s="1707"/>
      <c r="B38" s="1707"/>
      <c r="C38" s="307" t="s">
        <v>1149</v>
      </c>
      <c r="D38" s="2340"/>
      <c r="E38" s="2140"/>
      <c r="F38" s="2278"/>
      <c r="G38" s="338"/>
      <c r="H38" s="1428"/>
      <c r="I38" s="589"/>
      <c r="J38" s="509"/>
      <c r="K38" s="1428"/>
      <c r="L38" s="152"/>
      <c r="M38" s="2101"/>
      <c r="N38" s="272"/>
      <c r="O38" s="1552"/>
      <c r="P38" s="1552"/>
      <c r="AH38" s="1559">
        <v>0</v>
      </c>
    </row>
    <row r="39" spans="1:34" s="1563" customFormat="1" ht="18.75" hidden="1" customHeight="1">
      <c r="A39" s="1707" t="s">
        <v>185</v>
      </c>
      <c r="B39" s="1707" t="s">
        <v>186</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2"/>
      <c r="O39" s="1552"/>
      <c r="P39" s="1552"/>
      <c r="AH39" s="1559">
        <v>0</v>
      </c>
    </row>
    <row r="40" spans="1:34" s="1563" customFormat="1" ht="18.75" hidden="1" customHeight="1">
      <c r="A40" s="1707"/>
      <c r="B40" s="1707"/>
      <c r="C40" s="307" t="s">
        <v>1143</v>
      </c>
      <c r="D40" s="2340"/>
      <c r="E40" s="2140"/>
      <c r="F40" s="2278"/>
      <c r="G40" s="2315"/>
      <c r="H40" s="1428"/>
      <c r="I40" s="589" t="s">
        <v>1144</v>
      </c>
      <c r="J40" s="509"/>
      <c r="K40" s="1428"/>
      <c r="L40" s="152"/>
      <c r="M40" s="2101"/>
      <c r="N40" s="272"/>
      <c r="O40" s="1552"/>
      <c r="P40" s="1552"/>
      <c r="AH40" s="1559">
        <v>0</v>
      </c>
    </row>
    <row r="41" spans="1:34" s="1563" customFormat="1" ht="0.75" hidden="1" customHeight="1">
      <c r="A41" s="1707"/>
      <c r="B41" s="1707"/>
      <c r="C41" s="307" t="s">
        <v>1149</v>
      </c>
      <c r="D41" s="2340"/>
      <c r="E41" s="2140"/>
      <c r="F41" s="2278"/>
      <c r="G41" s="338"/>
      <c r="H41" s="1428"/>
      <c r="I41" s="589"/>
      <c r="J41" s="509"/>
      <c r="K41" s="1428"/>
      <c r="L41" s="152"/>
      <c r="M41" s="2101"/>
      <c r="N41" s="272"/>
      <c r="O41" s="1552"/>
      <c r="P41" s="1552"/>
      <c r="AH41" s="1559">
        <v>0</v>
      </c>
    </row>
    <row r="42" spans="1:34" s="1563" customFormat="1" ht="18.75" hidden="1" customHeight="1">
      <c r="A42" s="1707" t="s">
        <v>191</v>
      </c>
      <c r="B42" s="1707" t="s">
        <v>192</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2"/>
      <c r="O42" s="1552"/>
      <c r="P42" s="1552"/>
      <c r="AH42" s="1559">
        <v>0</v>
      </c>
    </row>
    <row r="43" spans="1:34" s="1563" customFormat="1" ht="18.75" hidden="1" customHeight="1">
      <c r="A43" s="1707"/>
      <c r="B43" s="1707"/>
      <c r="C43" s="307" t="s">
        <v>1143</v>
      </c>
      <c r="D43" s="2340"/>
      <c r="E43" s="2140"/>
      <c r="F43" s="2278"/>
      <c r="G43" s="2315"/>
      <c r="H43" s="1428"/>
      <c r="I43" s="589" t="s">
        <v>1144</v>
      </c>
      <c r="J43" s="509"/>
      <c r="K43" s="1428"/>
      <c r="L43" s="152"/>
      <c r="M43" s="2101"/>
      <c r="N43" s="272"/>
      <c r="O43" s="1552"/>
      <c r="P43" s="1552"/>
      <c r="AH43" s="1559">
        <v>0</v>
      </c>
    </row>
    <row r="44" spans="1:34" s="1563" customFormat="1" ht="0.75" hidden="1" customHeight="1">
      <c r="A44" s="1707"/>
      <c r="B44" s="1707"/>
      <c r="C44" s="307" t="s">
        <v>1149</v>
      </c>
      <c r="D44" s="2340"/>
      <c r="E44" s="2140"/>
      <c r="F44" s="2278"/>
      <c r="G44" s="338"/>
      <c r="H44" s="1428"/>
      <c r="I44" s="589"/>
      <c r="J44" s="509"/>
      <c r="K44" s="1428"/>
      <c r="L44" s="152"/>
      <c r="M44" s="2101"/>
      <c r="N44" s="272"/>
      <c r="O44" s="1552"/>
      <c r="P44" s="1552"/>
      <c r="AH44" s="1559">
        <v>0</v>
      </c>
    </row>
    <row r="45" spans="1:34" s="1563" customFormat="1" ht="18.75" hidden="1" customHeight="1">
      <c r="A45" s="1707" t="s">
        <v>197</v>
      </c>
      <c r="B45" s="1707" t="s">
        <v>198</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2"/>
      <c r="O45" s="1552"/>
      <c r="P45" s="1552"/>
      <c r="AH45" s="1559">
        <v>0</v>
      </c>
    </row>
    <row r="46" spans="1:34" s="1563" customFormat="1" ht="18.75" hidden="1" customHeight="1">
      <c r="A46" s="1707"/>
      <c r="B46" s="1707"/>
      <c r="C46" s="307" t="s">
        <v>1143</v>
      </c>
      <c r="D46" s="2340"/>
      <c r="E46" s="2140"/>
      <c r="F46" s="2278"/>
      <c r="G46" s="2315"/>
      <c r="H46" s="1428"/>
      <c r="I46" s="589" t="s">
        <v>1144</v>
      </c>
      <c r="J46" s="509"/>
      <c r="K46" s="1428"/>
      <c r="L46" s="152"/>
      <c r="M46" s="2101"/>
      <c r="N46" s="272"/>
      <c r="O46" s="1552"/>
      <c r="P46" s="1552"/>
      <c r="AH46" s="1559">
        <v>0</v>
      </c>
    </row>
    <row r="47" spans="1:34" s="1563" customFormat="1" ht="0.75" hidden="1" customHeight="1">
      <c r="A47" s="1707"/>
      <c r="B47" s="1707"/>
      <c r="C47" s="307" t="s">
        <v>1149</v>
      </c>
      <c r="D47" s="2340"/>
      <c r="E47" s="2140"/>
      <c r="F47" s="2278"/>
      <c r="G47" s="338"/>
      <c r="H47" s="1428"/>
      <c r="I47" s="589"/>
      <c r="J47" s="509"/>
      <c r="K47" s="1428"/>
      <c r="L47" s="152"/>
      <c r="M47" s="2101"/>
      <c r="N47" s="272"/>
      <c r="O47" s="1552"/>
      <c r="P47" s="1552"/>
      <c r="AH47" s="1559">
        <v>0</v>
      </c>
    </row>
    <row r="48" spans="1:34" s="1563" customFormat="1" ht="18.75" hidden="1" customHeight="1">
      <c r="A48" s="1707" t="s">
        <v>203</v>
      </c>
      <c r="B48" s="1707" t="s">
        <v>204</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2"/>
      <c r="O48" s="1552"/>
      <c r="P48" s="1552"/>
      <c r="AH48" s="1559">
        <v>0</v>
      </c>
    </row>
    <row r="49" spans="1:34" s="1563" customFormat="1" ht="18.75" hidden="1" customHeight="1">
      <c r="A49" s="1707"/>
      <c r="B49" s="1707"/>
      <c r="C49" s="307" t="s">
        <v>1143</v>
      </c>
      <c r="D49" s="2340"/>
      <c r="E49" s="2140"/>
      <c r="F49" s="2278"/>
      <c r="G49" s="2315"/>
      <c r="H49" s="1428"/>
      <c r="I49" s="589" t="s">
        <v>1144</v>
      </c>
      <c r="J49" s="509"/>
      <c r="K49" s="1428"/>
      <c r="L49" s="152"/>
      <c r="M49" s="2101"/>
      <c r="N49" s="272"/>
      <c r="O49" s="1552"/>
      <c r="P49" s="1552"/>
      <c r="AH49" s="1559">
        <v>0</v>
      </c>
    </row>
    <row r="50" spans="1:34" s="1563" customFormat="1" ht="0.75" hidden="1" customHeight="1">
      <c r="A50" s="1707"/>
      <c r="B50" s="1707"/>
      <c r="C50" s="307" t="s">
        <v>1149</v>
      </c>
      <c r="D50" s="2340"/>
      <c r="E50" s="2140"/>
      <c r="F50" s="2278"/>
      <c r="G50" s="338"/>
      <c r="H50" s="1428"/>
      <c r="I50" s="589"/>
      <c r="J50" s="509"/>
      <c r="K50" s="1428"/>
      <c r="L50" s="152"/>
      <c r="M50" s="2101"/>
      <c r="N50" s="272"/>
      <c r="O50" s="1552"/>
      <c r="P50" s="1552"/>
      <c r="AH50" s="1559">
        <v>0</v>
      </c>
    </row>
    <row r="51" spans="1:34" s="1563" customFormat="1" ht="18.75" hidden="1" customHeight="1">
      <c r="A51" s="1707" t="s">
        <v>223</v>
      </c>
      <c r="B51" s="1707" t="s">
        <v>224</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2"/>
      <c r="O51" s="1552"/>
      <c r="P51" s="1552"/>
      <c r="AH51" s="1559">
        <v>0</v>
      </c>
    </row>
    <row r="52" spans="1:34" s="1563" customFormat="1" ht="18.75" hidden="1" customHeight="1">
      <c r="A52" s="1707"/>
      <c r="B52" s="1707"/>
      <c r="C52" s="307" t="s">
        <v>1143</v>
      </c>
      <c r="D52" s="2340"/>
      <c r="E52" s="2140"/>
      <c r="F52" s="2278"/>
      <c r="G52" s="2315"/>
      <c r="H52" s="1428"/>
      <c r="I52" s="589" t="s">
        <v>1144</v>
      </c>
      <c r="J52" s="509"/>
      <c r="K52" s="1428"/>
      <c r="L52" s="152"/>
      <c r="M52" s="2101"/>
      <c r="N52" s="272"/>
      <c r="O52" s="1552"/>
      <c r="P52" s="1552"/>
      <c r="AH52" s="1559">
        <v>0</v>
      </c>
    </row>
    <row r="53" spans="1:34" s="1563" customFormat="1" ht="0.75" hidden="1" customHeight="1">
      <c r="A53" s="1707"/>
      <c r="B53" s="1707"/>
      <c r="C53" s="307" t="s">
        <v>1149</v>
      </c>
      <c r="D53" s="2340"/>
      <c r="E53" s="2140"/>
      <c r="F53" s="2278"/>
      <c r="G53" s="338"/>
      <c r="H53" s="1428"/>
      <c r="I53" s="589"/>
      <c r="J53" s="509"/>
      <c r="K53" s="1428"/>
      <c r="L53" s="152"/>
      <c r="M53" s="2101"/>
      <c r="N53" s="272"/>
      <c r="O53" s="1552"/>
      <c r="P53" s="1552"/>
      <c r="AH53" s="1559">
        <v>0</v>
      </c>
    </row>
    <row r="54" spans="1:34" s="1563" customFormat="1" ht="18.75" hidden="1" customHeight="1">
      <c r="A54" s="1707" t="s">
        <v>228</v>
      </c>
      <c r="B54" s="1707" t="s">
        <v>229</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2"/>
      <c r="O54" s="1552"/>
      <c r="P54" s="1552"/>
      <c r="AH54" s="1559">
        <v>0</v>
      </c>
    </row>
    <row r="55" spans="1:34" s="1563" customFormat="1" ht="18.75" hidden="1" customHeight="1">
      <c r="A55" s="1707"/>
      <c r="B55" s="1707"/>
      <c r="C55" s="307" t="s">
        <v>1143</v>
      </c>
      <c r="D55" s="2340"/>
      <c r="E55" s="2140"/>
      <c r="F55" s="2278"/>
      <c r="G55" s="2315"/>
      <c r="H55" s="1428"/>
      <c r="I55" s="589" t="s">
        <v>1144</v>
      </c>
      <c r="J55" s="509"/>
      <c r="K55" s="1428"/>
      <c r="L55" s="152"/>
      <c r="M55" s="2101"/>
      <c r="N55" s="272"/>
      <c r="O55" s="1552"/>
      <c r="P55" s="1552"/>
      <c r="AH55" s="1559">
        <v>0</v>
      </c>
    </row>
    <row r="56" spans="1:34" s="1563" customFormat="1" ht="0.75" hidden="1" customHeight="1">
      <c r="A56" s="1707"/>
      <c r="B56" s="1707"/>
      <c r="C56" s="307" t="s">
        <v>1149</v>
      </c>
      <c r="D56" s="2340"/>
      <c r="E56" s="2140"/>
      <c r="F56" s="2278"/>
      <c r="G56" s="338"/>
      <c r="H56" s="1428"/>
      <c r="I56" s="589"/>
      <c r="J56" s="509"/>
      <c r="K56" s="1428"/>
      <c r="L56" s="152"/>
      <c r="M56" s="2101"/>
      <c r="N56" s="272"/>
      <c r="O56" s="1552"/>
      <c r="P56" s="1552"/>
      <c r="AH56" s="1559">
        <v>0</v>
      </c>
    </row>
    <row r="57" spans="1:34" s="1563" customFormat="1" ht="18.75" hidden="1" customHeight="1">
      <c r="A57" s="1707" t="s">
        <v>233</v>
      </c>
      <c r="B57" s="1707" t="s">
        <v>234</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2"/>
      <c r="O57" s="1552"/>
      <c r="P57" s="1552"/>
      <c r="AH57" s="1559">
        <v>0</v>
      </c>
    </row>
    <row r="58" spans="1:34" s="1563" customFormat="1" ht="18.75" hidden="1" customHeight="1">
      <c r="A58" s="1707"/>
      <c r="B58" s="1707"/>
      <c r="C58" s="307" t="s">
        <v>1143</v>
      </c>
      <c r="D58" s="2340"/>
      <c r="E58" s="2140"/>
      <c r="F58" s="2278"/>
      <c r="G58" s="2315"/>
      <c r="H58" s="1428"/>
      <c r="I58" s="589" t="s">
        <v>1144</v>
      </c>
      <c r="J58" s="509"/>
      <c r="K58" s="1428"/>
      <c r="L58" s="152"/>
      <c r="M58" s="2101"/>
      <c r="N58" s="272"/>
      <c r="O58" s="1552"/>
      <c r="P58" s="1552"/>
      <c r="AH58" s="1559">
        <v>0</v>
      </c>
    </row>
    <row r="59" spans="1:34" s="1563" customFormat="1" ht="0.75" hidden="1" customHeight="1">
      <c r="A59" s="1707"/>
      <c r="B59" s="1707"/>
      <c r="C59" s="307" t="s">
        <v>1149</v>
      </c>
      <c r="D59" s="2340"/>
      <c r="E59" s="2140"/>
      <c r="F59" s="2278"/>
      <c r="G59" s="338"/>
      <c r="H59" s="1428"/>
      <c r="I59" s="589"/>
      <c r="J59" s="509"/>
      <c r="K59" s="1428"/>
      <c r="L59" s="152"/>
      <c r="M59" s="2101"/>
      <c r="N59" s="272"/>
      <c r="O59" s="1552"/>
      <c r="P59" s="1552"/>
      <c r="AH59" s="1559">
        <v>0</v>
      </c>
    </row>
    <row r="60" spans="1:34" s="1563" customFormat="1" ht="18.75" hidden="1" customHeight="1">
      <c r="A60" s="1707" t="s">
        <v>238</v>
      </c>
      <c r="B60" s="1707" t="s">
        <v>239</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2"/>
      <c r="O60" s="1552"/>
      <c r="P60" s="1552"/>
      <c r="AH60" s="1559">
        <v>0</v>
      </c>
    </row>
    <row r="61" spans="1:34" s="1563" customFormat="1" ht="18.75" hidden="1" customHeight="1">
      <c r="A61" s="1707"/>
      <c r="B61" s="1707"/>
      <c r="C61" s="307" t="s">
        <v>1143</v>
      </c>
      <c r="D61" s="2340"/>
      <c r="E61" s="2140"/>
      <c r="F61" s="2278"/>
      <c r="G61" s="2315"/>
      <c r="H61" s="1428"/>
      <c r="I61" s="589" t="s">
        <v>1144</v>
      </c>
      <c r="J61" s="509"/>
      <c r="K61" s="1428"/>
      <c r="L61" s="152"/>
      <c r="M61" s="2101"/>
      <c r="N61" s="272"/>
      <c r="O61" s="1552"/>
      <c r="P61" s="1552"/>
      <c r="AH61" s="1559">
        <v>0</v>
      </c>
    </row>
    <row r="62" spans="1:34" s="1563" customFormat="1" ht="0.75" hidden="1" customHeight="1">
      <c r="A62" s="1707"/>
      <c r="B62" s="1707"/>
      <c r="C62" s="307" t="s">
        <v>1149</v>
      </c>
      <c r="D62" s="2340"/>
      <c r="E62" s="2140"/>
      <c r="F62" s="2278"/>
      <c r="G62" s="338"/>
      <c r="H62" s="1428"/>
      <c r="I62" s="589"/>
      <c r="J62" s="509"/>
      <c r="K62" s="1428"/>
      <c r="L62" s="152"/>
      <c r="M62" s="2101"/>
      <c r="N62" s="272"/>
      <c r="O62" s="1552"/>
      <c r="P62" s="1552"/>
      <c r="AH62" s="1559">
        <v>0</v>
      </c>
    </row>
    <row r="63" spans="1:34" s="1563" customFormat="1" ht="18.75" hidden="1" customHeight="1">
      <c r="A63" s="1707" t="s">
        <v>243</v>
      </c>
      <c r="B63" s="1707" t="s">
        <v>244</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2"/>
      <c r="O63" s="1552"/>
      <c r="P63" s="1552"/>
      <c r="AH63" s="1559">
        <v>0</v>
      </c>
    </row>
    <row r="64" spans="1:34" s="1563" customFormat="1" ht="18.75" hidden="1" customHeight="1">
      <c r="A64" s="1707"/>
      <c r="B64" s="1707"/>
      <c r="C64" s="307" t="s">
        <v>1143</v>
      </c>
      <c r="D64" s="2340"/>
      <c r="E64" s="2140"/>
      <c r="F64" s="2278"/>
      <c r="G64" s="2315"/>
      <c r="H64" s="1428"/>
      <c r="I64" s="589" t="s">
        <v>1144</v>
      </c>
      <c r="J64" s="509"/>
      <c r="K64" s="1428"/>
      <c r="L64" s="152"/>
      <c r="M64" s="2101"/>
      <c r="N64" s="272"/>
      <c r="O64" s="1552"/>
      <c r="P64" s="1552"/>
      <c r="AH64" s="1559">
        <v>0</v>
      </c>
    </row>
    <row r="65" spans="1:34" s="1563" customFormat="1" ht="0.75" hidden="1" customHeight="1">
      <c r="A65" s="1707"/>
      <c r="B65" s="1707"/>
      <c r="C65" s="307" t="s">
        <v>1149</v>
      </c>
      <c r="D65" s="2340"/>
      <c r="E65" s="2140"/>
      <c r="F65" s="2278"/>
      <c r="G65" s="338"/>
      <c r="H65" s="1428"/>
      <c r="I65" s="589"/>
      <c r="J65" s="509"/>
      <c r="K65" s="1428"/>
      <c r="L65" s="152"/>
      <c r="M65" s="2101"/>
      <c r="N65" s="272"/>
      <c r="O65" s="1552"/>
      <c r="P65" s="1552"/>
      <c r="AH65" s="1559">
        <v>0</v>
      </c>
    </row>
    <row r="66" spans="1:34" s="1563" customFormat="1" ht="18.75" hidden="1" customHeight="1">
      <c r="A66" s="1707" t="s">
        <v>248</v>
      </c>
      <c r="B66" s="1707" t="s">
        <v>249</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2"/>
      <c r="O66" s="1552"/>
      <c r="P66" s="1552"/>
      <c r="AH66" s="1559">
        <v>0</v>
      </c>
    </row>
    <row r="67" spans="1:34" s="1563" customFormat="1" ht="18.75" hidden="1" customHeight="1">
      <c r="A67" s="1707"/>
      <c r="B67" s="1707"/>
      <c r="C67" s="307" t="s">
        <v>1143</v>
      </c>
      <c r="D67" s="2340"/>
      <c r="E67" s="2140"/>
      <c r="F67" s="2278"/>
      <c r="G67" s="2315"/>
      <c r="H67" s="1428"/>
      <c r="I67" s="589" t="s">
        <v>1144</v>
      </c>
      <c r="J67" s="509"/>
      <c r="K67" s="1428"/>
      <c r="L67" s="152"/>
      <c r="M67" s="2101"/>
      <c r="N67" s="272"/>
      <c r="O67" s="1552"/>
      <c r="P67" s="1552"/>
      <c r="AH67" s="1559">
        <v>0</v>
      </c>
    </row>
    <row r="68" spans="1:34" s="1563" customFormat="1" ht="0.75" hidden="1" customHeight="1">
      <c r="A68" s="1707"/>
      <c r="B68" s="1707"/>
      <c r="C68" s="307" t="s">
        <v>1149</v>
      </c>
      <c r="D68" s="2340"/>
      <c r="E68" s="2140"/>
      <c r="F68" s="2278"/>
      <c r="G68" s="338"/>
      <c r="H68" s="1428"/>
      <c r="I68" s="589"/>
      <c r="J68" s="509"/>
      <c r="K68" s="1428"/>
      <c r="L68" s="152"/>
      <c r="M68" s="2101"/>
      <c r="N68" s="272"/>
      <c r="O68" s="1552"/>
      <c r="P68" s="1552"/>
      <c r="AH68" s="1559">
        <v>0</v>
      </c>
    </row>
    <row r="69" spans="1:34" s="1563" customFormat="1" ht="18.75" hidden="1" customHeight="1">
      <c r="A69" s="1707" t="s">
        <v>253</v>
      </c>
      <c r="B69" s="1707" t="s">
        <v>254</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2"/>
      <c r="O69" s="1552"/>
      <c r="P69" s="1552"/>
      <c r="AH69" s="1559">
        <v>0</v>
      </c>
    </row>
    <row r="70" spans="1:34" s="1563" customFormat="1" ht="18.75" hidden="1" customHeight="1">
      <c r="A70" s="1707"/>
      <c r="B70" s="1707"/>
      <c r="C70" s="307" t="s">
        <v>1143</v>
      </c>
      <c r="D70" s="2340"/>
      <c r="E70" s="2140"/>
      <c r="F70" s="2278"/>
      <c r="G70" s="2315"/>
      <c r="H70" s="1428"/>
      <c r="I70" s="589" t="s">
        <v>1144</v>
      </c>
      <c r="J70" s="509"/>
      <c r="K70" s="1428"/>
      <c r="L70" s="152"/>
      <c r="M70" s="2101"/>
      <c r="N70" s="272"/>
      <c r="O70" s="1552"/>
      <c r="P70" s="1552"/>
      <c r="AH70" s="1559">
        <v>0</v>
      </c>
    </row>
    <row r="71" spans="1:34" s="1563" customFormat="1" ht="0.75" hidden="1" customHeight="1">
      <c r="A71" s="1707"/>
      <c r="B71" s="1707"/>
      <c r="C71" s="307" t="s">
        <v>1149</v>
      </c>
      <c r="D71" s="2340"/>
      <c r="E71" s="2140"/>
      <c r="F71" s="2278"/>
      <c r="G71" s="338"/>
      <c r="H71" s="1428"/>
      <c r="I71" s="589"/>
      <c r="J71" s="509"/>
      <c r="K71" s="1428"/>
      <c r="L71" s="152"/>
      <c r="M71" s="2101"/>
      <c r="N71" s="272"/>
      <c r="O71" s="1552"/>
      <c r="P71" s="1552"/>
      <c r="AH71" s="1559">
        <v>0</v>
      </c>
    </row>
    <row r="72" spans="1:34" s="1563" customFormat="1" ht="18.75" hidden="1" customHeight="1">
      <c r="A72" s="1707" t="s">
        <v>258</v>
      </c>
      <c r="B72" s="1707" t="s">
        <v>259</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2"/>
      <c r="O72" s="1552"/>
      <c r="P72" s="1552"/>
      <c r="AH72" s="1559">
        <v>0</v>
      </c>
    </row>
    <row r="73" spans="1:34" s="1563" customFormat="1" ht="18.75" hidden="1" customHeight="1">
      <c r="A73" s="1707"/>
      <c r="B73" s="1707"/>
      <c r="C73" s="307" t="s">
        <v>1143</v>
      </c>
      <c r="D73" s="2340"/>
      <c r="E73" s="2140"/>
      <c r="F73" s="2278"/>
      <c r="G73" s="2315"/>
      <c r="H73" s="1428"/>
      <c r="I73" s="589" t="s">
        <v>1144</v>
      </c>
      <c r="J73" s="509"/>
      <c r="K73" s="1428"/>
      <c r="L73" s="152"/>
      <c r="M73" s="2101"/>
      <c r="N73" s="272"/>
      <c r="O73" s="1552"/>
      <c r="P73" s="1552"/>
      <c r="AH73" s="1559">
        <v>0</v>
      </c>
    </row>
    <row r="74" spans="1:34" s="1563" customFormat="1" ht="0.75" hidden="1" customHeight="1">
      <c r="A74" s="1707"/>
      <c r="B74" s="1707"/>
      <c r="C74" s="307" t="s">
        <v>1149</v>
      </c>
      <c r="D74" s="2340"/>
      <c r="E74" s="2140"/>
      <c r="F74" s="2278"/>
      <c r="G74" s="338"/>
      <c r="H74" s="1428"/>
      <c r="I74" s="589"/>
      <c r="J74" s="509"/>
      <c r="K74" s="1428"/>
      <c r="L74" s="152"/>
      <c r="M74" s="2101"/>
      <c r="N74" s="272"/>
      <c r="O74" s="1552"/>
      <c r="P74" s="1552"/>
      <c r="AH74" s="1559">
        <v>0</v>
      </c>
    </row>
    <row r="75" spans="1:34" s="1563" customFormat="1" ht="18.75" hidden="1" customHeight="1">
      <c r="A75" s="1707" t="s">
        <v>263</v>
      </c>
      <c r="B75" s="1707" t="s">
        <v>264</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2"/>
      <c r="O75" s="1552"/>
      <c r="P75" s="1552"/>
      <c r="AH75" s="1559">
        <v>0</v>
      </c>
    </row>
    <row r="76" spans="1:34" s="1563" customFormat="1" ht="18.75" hidden="1" customHeight="1">
      <c r="A76" s="1707"/>
      <c r="B76" s="1707"/>
      <c r="C76" s="307" t="s">
        <v>1143</v>
      </c>
      <c r="D76" s="2340"/>
      <c r="E76" s="2140"/>
      <c r="F76" s="2278"/>
      <c r="G76" s="2315"/>
      <c r="H76" s="1428"/>
      <c r="I76" s="589" t="s">
        <v>1144</v>
      </c>
      <c r="J76" s="509"/>
      <c r="K76" s="1428"/>
      <c r="L76" s="152"/>
      <c r="M76" s="2101"/>
      <c r="N76" s="272"/>
      <c r="O76" s="1552"/>
      <c r="P76" s="1552"/>
      <c r="AH76" s="1559">
        <v>0</v>
      </c>
    </row>
    <row r="77" spans="1:34" s="1563" customFormat="1" ht="0.75" hidden="1" customHeight="1">
      <c r="A77" s="1707"/>
      <c r="B77" s="1707"/>
      <c r="C77" s="307" t="s">
        <v>1149</v>
      </c>
      <c r="D77" s="2340"/>
      <c r="E77" s="2140"/>
      <c r="F77" s="2278"/>
      <c r="G77" s="338"/>
      <c r="H77" s="1428"/>
      <c r="I77" s="589"/>
      <c r="J77" s="509"/>
      <c r="K77" s="1428"/>
      <c r="L77" s="152"/>
      <c r="M77" s="2101"/>
      <c r="N77" s="272"/>
      <c r="O77" s="1552"/>
      <c r="P77" s="1552"/>
      <c r="AH77" s="1559">
        <v>0</v>
      </c>
    </row>
    <row r="78" spans="1:34" s="1563" customFormat="1" ht="18.75" hidden="1" customHeight="1">
      <c r="A78" s="1707" t="s">
        <v>268</v>
      </c>
      <c r="B78" s="1707" t="s">
        <v>269</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2"/>
      <c r="O78" s="1552"/>
      <c r="P78" s="1552"/>
      <c r="AH78" s="1559">
        <v>0</v>
      </c>
    </row>
    <row r="79" spans="1:34" s="1563" customFormat="1" ht="18.75" hidden="1" customHeight="1">
      <c r="A79" s="1707"/>
      <c r="B79" s="1707"/>
      <c r="C79" s="307" t="s">
        <v>1143</v>
      </c>
      <c r="D79" s="2340"/>
      <c r="E79" s="2140"/>
      <c r="F79" s="2278"/>
      <c r="G79" s="2315"/>
      <c r="H79" s="1428"/>
      <c r="I79" s="589" t="s">
        <v>1144</v>
      </c>
      <c r="J79" s="509"/>
      <c r="K79" s="1428"/>
      <c r="L79" s="152"/>
      <c r="M79" s="2101"/>
      <c r="N79" s="272"/>
      <c r="O79" s="1552"/>
      <c r="P79" s="1552"/>
      <c r="AH79" s="1559">
        <v>0</v>
      </c>
    </row>
    <row r="80" spans="1:34" s="1563" customFormat="1" ht="0.75" hidden="1" customHeight="1">
      <c r="A80" s="1707"/>
      <c r="B80" s="1707"/>
      <c r="C80" s="307" t="s">
        <v>1149</v>
      </c>
      <c r="D80" s="2340"/>
      <c r="E80" s="2140"/>
      <c r="F80" s="2278"/>
      <c r="G80" s="338"/>
      <c r="H80" s="1428"/>
      <c r="I80" s="589"/>
      <c r="J80" s="509"/>
      <c r="K80" s="1428"/>
      <c r="L80" s="152"/>
      <c r="M80" s="2101"/>
      <c r="N80" s="272"/>
      <c r="O80" s="1552"/>
      <c r="P80" s="1552"/>
      <c r="AH80" s="1559">
        <v>0</v>
      </c>
    </row>
    <row r="81" spans="1:34" s="1563" customFormat="1" ht="18.75" hidden="1" customHeight="1">
      <c r="A81" s="1707" t="s">
        <v>273</v>
      </c>
      <c r="B81" s="1707" t="s">
        <v>274</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2"/>
      <c r="O81" s="1552"/>
      <c r="P81" s="1552"/>
      <c r="AH81" s="1559">
        <v>0</v>
      </c>
    </row>
    <row r="82" spans="1:34" s="1563" customFormat="1" ht="18.75" hidden="1" customHeight="1">
      <c r="A82" s="1707"/>
      <c r="B82" s="1707"/>
      <c r="C82" s="307" t="s">
        <v>1143</v>
      </c>
      <c r="D82" s="2340"/>
      <c r="E82" s="2140"/>
      <c r="F82" s="2278"/>
      <c r="G82" s="2315"/>
      <c r="H82" s="1428"/>
      <c r="I82" s="589" t="s">
        <v>1144</v>
      </c>
      <c r="J82" s="509"/>
      <c r="K82" s="1428"/>
      <c r="L82" s="152"/>
      <c r="M82" s="2101"/>
      <c r="N82" s="272"/>
      <c r="O82" s="1552"/>
      <c r="P82" s="1552"/>
      <c r="AH82" s="1559">
        <v>0</v>
      </c>
    </row>
    <row r="83" spans="1:34" s="1563" customFormat="1" ht="1.05" customHeight="1">
      <c r="A83" s="1707"/>
      <c r="B83" s="1707"/>
      <c r="C83" s="307" t="s">
        <v>1149</v>
      </c>
      <c r="D83" s="2340"/>
      <c r="E83" s="2140"/>
      <c r="F83" s="2278"/>
      <c r="G83" s="338"/>
      <c r="H83" s="1428"/>
      <c r="I83" s="589"/>
      <c r="J83" s="509"/>
      <c r="K83" s="1428"/>
      <c r="L83" s="152"/>
      <c r="M83" s="2101"/>
      <c r="N83" s="272"/>
      <c r="O83" s="1552"/>
      <c r="P83" s="1552"/>
      <c r="AH83" s="1559">
        <v>1</v>
      </c>
    </row>
    <row r="84" spans="1:34" ht="19.95"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9"/>
      <c r="H84" s="2339"/>
      <c r="I84" s="2339"/>
      <c r="J84" s="2339"/>
      <c r="K84" s="2339"/>
      <c r="L84" s="2339"/>
      <c r="M84" s="235"/>
      <c r="N84" s="272"/>
      <c r="AH84" s="312">
        <v>19</v>
      </c>
    </row>
    <row r="85" spans="1:34" ht="35.700000000000003" customHeight="1">
      <c r="A85" s="1707"/>
      <c r="B85" s="1707"/>
      <c r="D85" s="314"/>
      <c r="E85" s="337"/>
      <c r="F85" s="136" t="s">
        <v>304</v>
      </c>
      <c r="G85" s="136" t="s">
        <v>304</v>
      </c>
      <c r="H85" s="2150" t="s">
        <v>304</v>
      </c>
      <c r="I85" s="2164"/>
      <c r="J85" s="136" t="s">
        <v>304</v>
      </c>
      <c r="K85" s="136" t="s">
        <v>304</v>
      </c>
      <c r="L85" s="339"/>
      <c r="M85" s="283" t="s">
        <v>1150</v>
      </c>
      <c r="N85" s="272"/>
      <c r="AH85" s="312">
        <v>34</v>
      </c>
    </row>
    <row r="86" spans="1:34" ht="19.95" customHeight="1">
      <c r="A86" s="1707"/>
      <c r="B86" s="1707"/>
      <c r="D86" s="314"/>
      <c r="E86" s="85" t="s">
        <v>89</v>
      </c>
      <c r="F86" s="2339" t="s">
        <v>1151</v>
      </c>
      <c r="G86" s="2339"/>
      <c r="H86" s="2339"/>
      <c r="I86" s="2339"/>
      <c r="J86" s="2339"/>
      <c r="K86" s="2339"/>
      <c r="L86" s="2339"/>
      <c r="M86" s="235"/>
      <c r="N86" s="272"/>
      <c r="AH86" s="312">
        <v>19</v>
      </c>
    </row>
    <row r="87" spans="1:34" s="1563" customFormat="1" ht="60.75" hidden="1" customHeight="1">
      <c r="A87" s="1707" t="s">
        <v>155</v>
      </c>
      <c r="B87" s="1707" t="s">
        <v>156</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40"/>
      <c r="E88" s="2140"/>
      <c r="F88" s="2278"/>
      <c r="G88" s="2315"/>
      <c r="H88" s="1428"/>
      <c r="I88" s="589" t="s">
        <v>1144</v>
      </c>
      <c r="J88" s="509"/>
      <c r="K88" s="1428"/>
      <c r="L88" s="152"/>
      <c r="M88" s="2101"/>
      <c r="N88" s="272"/>
      <c r="O88" s="1552"/>
      <c r="P88" s="1552"/>
      <c r="AH88" s="1559">
        <v>0</v>
      </c>
    </row>
    <row r="89" spans="1:34" s="1563" customFormat="1" ht="0.75" hidden="1" customHeight="1">
      <c r="A89" s="1707"/>
      <c r="B89" s="1707"/>
      <c r="C89" s="307" t="s">
        <v>1152</v>
      </c>
      <c r="D89" s="2340"/>
      <c r="E89" s="2140"/>
      <c r="F89" s="2278"/>
      <c r="G89" s="338"/>
      <c r="H89" s="1428"/>
      <c r="I89" s="589"/>
      <c r="J89" s="509"/>
      <c r="K89" s="1428"/>
      <c r="L89" s="152"/>
      <c r="M89" s="2101"/>
      <c r="N89" s="272"/>
      <c r="O89" s="1552"/>
      <c r="P89" s="1552"/>
      <c r="AH89" s="1559">
        <v>0</v>
      </c>
    </row>
    <row r="90" spans="1:34" s="1563" customFormat="1" ht="45" hidden="1" customHeight="1">
      <c r="A90" s="1707" t="s">
        <v>160</v>
      </c>
      <c r="B90" s="1707" t="s">
        <v>161</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2"/>
      <c r="O90" s="1552"/>
      <c r="P90" s="1552"/>
      <c r="AH90" s="1559">
        <v>0</v>
      </c>
    </row>
    <row r="91" spans="1:34" s="1563" customFormat="1" ht="18.75" hidden="1" customHeight="1">
      <c r="A91" s="1707"/>
      <c r="B91" s="1707"/>
      <c r="C91" s="307" t="s">
        <v>1145</v>
      </c>
      <c r="D91" s="2340"/>
      <c r="E91" s="2140"/>
      <c r="F91" s="2278"/>
      <c r="G91" s="2315"/>
      <c r="H91" s="1428"/>
      <c r="I91" s="589" t="s">
        <v>1144</v>
      </c>
      <c r="J91" s="509"/>
      <c r="K91" s="1428"/>
      <c r="L91" s="152"/>
      <c r="M91" s="1787"/>
      <c r="N91" s="272"/>
      <c r="O91" s="1552"/>
      <c r="P91" s="1552"/>
      <c r="AH91" s="1559">
        <v>0</v>
      </c>
    </row>
    <row r="92" spans="1:34" s="1563" customFormat="1" ht="0.75" hidden="1" customHeight="1">
      <c r="A92" s="1707"/>
      <c r="B92" s="1707"/>
      <c r="C92" s="307" t="s">
        <v>1152</v>
      </c>
      <c r="D92" s="2340"/>
      <c r="E92" s="2140"/>
      <c r="F92" s="22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40"/>
      <c r="E94" s="2140"/>
      <c r="F94" s="2278"/>
      <c r="G94" s="2315"/>
      <c r="H94" s="1428"/>
      <c r="I94" s="589" t="s">
        <v>1144</v>
      </c>
      <c r="J94" s="509"/>
      <c r="K94" s="1428"/>
      <c r="L94" s="152"/>
      <c r="M94" s="279"/>
      <c r="N94" s="272"/>
      <c r="O94" s="1552"/>
      <c r="P94" s="1552"/>
      <c r="AH94" s="1559">
        <v>0</v>
      </c>
    </row>
    <row r="95" spans="1:34" s="1563" customFormat="1" ht="0.75" hidden="1" customHeight="1">
      <c r="A95" s="1707"/>
      <c r="B95" s="1707"/>
      <c r="C95" s="307" t="s">
        <v>1152</v>
      </c>
      <c r="D95" s="2340"/>
      <c r="E95" s="2140"/>
      <c r="F95" s="22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40"/>
      <c r="E97" s="2140"/>
      <c r="F97" s="2278"/>
      <c r="G97" s="2315"/>
      <c r="H97" s="1428"/>
      <c r="I97" s="589" t="s">
        <v>1144</v>
      </c>
      <c r="J97" s="509"/>
      <c r="K97" s="1428"/>
      <c r="L97" s="152"/>
      <c r="M97" s="279"/>
      <c r="N97" s="272"/>
      <c r="O97" s="1552"/>
      <c r="P97" s="1552"/>
      <c r="AH97" s="1559">
        <v>0</v>
      </c>
    </row>
    <row r="98" spans="1:34" s="1563" customFormat="1" ht="0.75" hidden="1" customHeight="1">
      <c r="A98" s="1707"/>
      <c r="B98" s="1707"/>
      <c r="C98" s="307" t="s">
        <v>1152</v>
      </c>
      <c r="D98" s="2340"/>
      <c r="E98" s="2140"/>
      <c r="F98" s="22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40"/>
      <c r="E100" s="2140"/>
      <c r="F100" s="2278"/>
      <c r="G100" s="2315"/>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40"/>
      <c r="E103" s="2140"/>
      <c r="F103" s="2278"/>
      <c r="G103" s="2315"/>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40"/>
      <c r="E106" s="2140"/>
      <c r="F106" s="2278"/>
      <c r="G106" s="2315"/>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40"/>
      <c r="E109" s="2140"/>
      <c r="F109" s="2278"/>
      <c r="G109" s="2315"/>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40"/>
      <c r="E112" s="2140"/>
      <c r="F112" s="2278"/>
      <c r="G112" s="2315"/>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40"/>
      <c r="E115" s="2140"/>
      <c r="F115" s="2278"/>
      <c r="G115" s="2315"/>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40"/>
      <c r="E118" s="2140"/>
      <c r="F118" s="2278"/>
      <c r="G118" s="2315"/>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40"/>
      <c r="E121" s="2140"/>
      <c r="F121" s="2278"/>
      <c r="G121" s="2315"/>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40"/>
      <c r="E124" s="2140"/>
      <c r="F124" s="2278"/>
      <c r="G124" s="2315"/>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40"/>
      <c r="E127" s="2140"/>
      <c r="F127" s="2278"/>
      <c r="G127" s="2315"/>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40"/>
      <c r="E130" s="2140"/>
      <c r="F130" s="2278"/>
      <c r="G130" s="2315"/>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40"/>
      <c r="E133" s="2140"/>
      <c r="F133" s="2278"/>
      <c r="G133" s="2315"/>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40"/>
      <c r="E136" s="2140"/>
      <c r="F136" s="2278"/>
      <c r="G136" s="2315"/>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40"/>
      <c r="E139" s="2140"/>
      <c r="F139" s="2278"/>
      <c r="G139" s="2315"/>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40"/>
      <c r="E142" s="2140"/>
      <c r="F142" s="2278"/>
      <c r="G142" s="2315"/>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40"/>
      <c r="E145" s="2140"/>
      <c r="F145" s="2278"/>
      <c r="G145" s="2315"/>
      <c r="H145" s="1428"/>
      <c r="I145" s="589" t="s">
        <v>1144</v>
      </c>
      <c r="J145" s="509"/>
      <c r="K145" s="1428"/>
      <c r="L145" s="152"/>
      <c r="M145" s="279"/>
      <c r="N145" s="272"/>
      <c r="O145" s="1552"/>
      <c r="P145" s="1552"/>
      <c r="AH145" s="1559">
        <v>0</v>
      </c>
    </row>
    <row r="146" spans="1:34" s="1563" customFormat="1" ht="1.05" customHeight="1">
      <c r="A146" s="1707"/>
      <c r="B146" s="1707"/>
      <c r="C146" s="307" t="s">
        <v>1152</v>
      </c>
      <c r="D146" s="2340"/>
      <c r="E146" s="2140"/>
      <c r="F146" s="2278"/>
      <c r="G146" s="338"/>
      <c r="H146" s="1428"/>
      <c r="I146" s="589"/>
      <c r="J146" s="509"/>
      <c r="K146" s="1428"/>
      <c r="L146" s="152"/>
      <c r="M146" s="279"/>
      <c r="N146" s="272"/>
      <c r="O146" s="1552"/>
      <c r="P146" s="1552"/>
      <c r="AH146" s="1559">
        <v>1</v>
      </c>
    </row>
    <row r="147" spans="1:34" ht="19.95"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9"/>
      <c r="H147" s="2339"/>
      <c r="I147" s="2339"/>
      <c r="J147" s="2339"/>
      <c r="K147" s="2339"/>
      <c r="L147" s="2339"/>
      <c r="M147" s="235"/>
      <c r="N147" s="272"/>
      <c r="AH147" s="312">
        <v>19</v>
      </c>
    </row>
    <row r="148" spans="1:34" s="1563" customFormat="1" ht="60.75" hidden="1" customHeight="1">
      <c r="A148" s="1707" t="s">
        <v>155</v>
      </c>
      <c r="B148" s="1707" t="s">
        <v>156</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40"/>
      <c r="E149" s="2140"/>
      <c r="F149" s="2278"/>
      <c r="G149" s="2315"/>
      <c r="H149" s="1428"/>
      <c r="I149" s="589" t="s">
        <v>1144</v>
      </c>
      <c r="J149" s="509"/>
      <c r="K149" s="1428"/>
      <c r="L149" s="152"/>
      <c r="M149" s="2101"/>
      <c r="N149" s="272"/>
      <c r="O149" s="1552"/>
      <c r="P149" s="1552"/>
      <c r="AH149" s="1559">
        <v>0</v>
      </c>
    </row>
    <row r="150" spans="1:34" s="1563" customFormat="1" ht="0.75" hidden="1" customHeight="1">
      <c r="A150" s="1707"/>
      <c r="B150" s="1707"/>
      <c r="C150" s="307" t="s">
        <v>1152</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160</v>
      </c>
      <c r="B151" s="1707" t="s">
        <v>161</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2"/>
      <c r="O151" s="1552"/>
      <c r="P151" s="1552"/>
      <c r="AH151" s="1559">
        <v>0</v>
      </c>
    </row>
    <row r="152" spans="1:34" s="1563" customFormat="1" ht="18.75" hidden="1" customHeight="1">
      <c r="A152" s="1707"/>
      <c r="B152" s="1707"/>
      <c r="C152" s="307" t="s">
        <v>1145</v>
      </c>
      <c r="D152" s="2340"/>
      <c r="E152" s="2140"/>
      <c r="F152" s="2278"/>
      <c r="G152" s="2315"/>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40"/>
      <c r="E155" s="2140"/>
      <c r="F155" s="2278"/>
      <c r="G155" s="2315"/>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40"/>
      <c r="E158" s="2140"/>
      <c r="F158" s="2278"/>
      <c r="G158" s="2315"/>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40"/>
      <c r="E161" s="2140"/>
      <c r="F161" s="2278"/>
      <c r="G161" s="2315"/>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40"/>
      <c r="E164" s="2140"/>
      <c r="F164" s="2278"/>
      <c r="G164" s="2315"/>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40"/>
      <c r="E167" s="2140"/>
      <c r="F167" s="2278"/>
      <c r="G167" s="2315"/>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40"/>
      <c r="E170" s="2140"/>
      <c r="F170" s="2278"/>
      <c r="G170" s="2315"/>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40"/>
      <c r="E173" s="2140"/>
      <c r="F173" s="2278"/>
      <c r="G173" s="2315"/>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40"/>
      <c r="E176" s="2140"/>
      <c r="F176" s="2278"/>
      <c r="G176" s="2315"/>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40"/>
      <c r="E179" s="2140"/>
      <c r="F179" s="2278"/>
      <c r="G179" s="2315"/>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40"/>
      <c r="E182" s="2140"/>
      <c r="F182" s="2278"/>
      <c r="G182" s="2315"/>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40"/>
      <c r="E185" s="2140"/>
      <c r="F185" s="2278"/>
      <c r="G185" s="2315"/>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40"/>
      <c r="E188" s="2140"/>
      <c r="F188" s="2278"/>
      <c r="G188" s="2315"/>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40"/>
      <c r="E191" s="2140"/>
      <c r="F191" s="2278"/>
      <c r="G191" s="2315"/>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40"/>
      <c r="E194" s="2140"/>
      <c r="F194" s="2278"/>
      <c r="G194" s="2315"/>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40"/>
      <c r="E197" s="2140"/>
      <c r="F197" s="2278"/>
      <c r="G197" s="2315"/>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40"/>
      <c r="E200" s="2140"/>
      <c r="F200" s="2278"/>
      <c r="G200" s="2315"/>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40"/>
      <c r="E203" s="2140"/>
      <c r="F203" s="2278"/>
      <c r="G203" s="2315"/>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40"/>
      <c r="E206" s="2140"/>
      <c r="F206" s="2278"/>
      <c r="G206" s="2315"/>
      <c r="H206" s="1428"/>
      <c r="I206" s="589" t="s">
        <v>1144</v>
      </c>
      <c r="J206" s="509"/>
      <c r="K206" s="1428"/>
      <c r="L206" s="152"/>
      <c r="M206" s="279"/>
      <c r="N206" s="272"/>
      <c r="O206" s="1552"/>
      <c r="P206" s="1552"/>
      <c r="AH206" s="1559">
        <v>0</v>
      </c>
    </row>
    <row r="207" spans="1:34" s="1563" customFormat="1" ht="1.05" customHeight="1">
      <c r="A207" s="1707"/>
      <c r="B207" s="1707"/>
      <c r="C207" s="307" t="s">
        <v>1152</v>
      </c>
      <c r="D207" s="2340"/>
      <c r="E207" s="2140"/>
      <c r="F207" s="2278"/>
      <c r="G207" s="338"/>
      <c r="H207" s="1428"/>
      <c r="I207" s="589"/>
      <c r="J207" s="509"/>
      <c r="K207" s="1428"/>
      <c r="L207" s="152"/>
      <c r="M207" s="279"/>
      <c r="N207" s="272"/>
      <c r="O207" s="1552"/>
      <c r="P207" s="1552"/>
      <c r="AH207" s="1559">
        <v>1</v>
      </c>
    </row>
    <row r="208" spans="1:34" ht="27.3"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155</v>
      </c>
      <c r="B209" s="1707" t="s">
        <v>156</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40"/>
      <c r="E210" s="2140"/>
      <c r="F210" s="2278"/>
      <c r="G210" s="2315"/>
      <c r="H210" s="1428"/>
      <c r="I210" s="589" t="s">
        <v>1144</v>
      </c>
      <c r="J210" s="509"/>
      <c r="K210" s="1428"/>
      <c r="L210" s="152"/>
      <c r="M210" s="2101"/>
      <c r="N210" s="272"/>
      <c r="O210" s="1552"/>
      <c r="P210" s="1552"/>
      <c r="AH210" s="1559">
        <v>0</v>
      </c>
    </row>
    <row r="211" spans="1:34" s="1563" customFormat="1" ht="0.75" hidden="1" customHeight="1">
      <c r="A211" s="1707"/>
      <c r="B211" s="1707"/>
      <c r="C211" s="307" t="s">
        <v>1152</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160</v>
      </c>
      <c r="B212" s="1707" t="s">
        <v>161</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2"/>
      <c r="O212" s="1552"/>
      <c r="P212" s="1552"/>
      <c r="AH212" s="1559">
        <v>0</v>
      </c>
    </row>
    <row r="213" spans="1:34" s="1563" customFormat="1" ht="18.75" hidden="1" customHeight="1">
      <c r="A213" s="1707"/>
      <c r="B213" s="1707"/>
      <c r="C213" s="307" t="s">
        <v>1145</v>
      </c>
      <c r="D213" s="2340"/>
      <c r="E213" s="2140"/>
      <c r="F213" s="2278"/>
      <c r="G213" s="2315"/>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40"/>
      <c r="E216" s="2140"/>
      <c r="F216" s="2278"/>
      <c r="G216" s="2315"/>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40"/>
      <c r="E219" s="2140"/>
      <c r="F219" s="2278"/>
      <c r="G219" s="2315"/>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40"/>
      <c r="E222" s="2140"/>
      <c r="F222" s="2278"/>
      <c r="G222" s="2315"/>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40"/>
      <c r="E225" s="2140"/>
      <c r="F225" s="2278"/>
      <c r="G225" s="2315"/>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40"/>
      <c r="E228" s="2140"/>
      <c r="F228" s="2278"/>
      <c r="G228" s="2315"/>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40"/>
      <c r="E231" s="2140"/>
      <c r="F231" s="2278"/>
      <c r="G231" s="2315"/>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40"/>
      <c r="E234" s="2140"/>
      <c r="F234" s="2278"/>
      <c r="G234" s="2315"/>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40"/>
      <c r="E237" s="2140"/>
      <c r="F237" s="2278"/>
      <c r="G237" s="2315"/>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40"/>
      <c r="E240" s="2140"/>
      <c r="F240" s="2278"/>
      <c r="G240" s="2315"/>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40"/>
      <c r="E243" s="2140"/>
      <c r="F243" s="2278"/>
      <c r="G243" s="2315"/>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40"/>
      <c r="E246" s="2140"/>
      <c r="F246" s="2278"/>
      <c r="G246" s="2315"/>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40"/>
      <c r="E249" s="2140"/>
      <c r="F249" s="2278"/>
      <c r="G249" s="2315"/>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40"/>
      <c r="E252" s="2140"/>
      <c r="F252" s="2278"/>
      <c r="G252" s="2315"/>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40"/>
      <c r="E255" s="2140"/>
      <c r="F255" s="2278"/>
      <c r="G255" s="2315"/>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40"/>
      <c r="E258" s="2140"/>
      <c r="F258" s="2278"/>
      <c r="G258" s="2315"/>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40"/>
      <c r="E261" s="2140"/>
      <c r="F261" s="2278"/>
      <c r="G261" s="2315"/>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40"/>
      <c r="E264" s="2140"/>
      <c r="F264" s="2278"/>
      <c r="G264" s="2315"/>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40"/>
      <c r="E267" s="2140"/>
      <c r="F267" s="2278"/>
      <c r="G267" s="2315"/>
      <c r="H267" s="1428"/>
      <c r="I267" s="589" t="s">
        <v>1144</v>
      </c>
      <c r="J267" s="509"/>
      <c r="K267" s="1428"/>
      <c r="L267" s="152"/>
      <c r="M267" s="279"/>
      <c r="N267" s="272"/>
      <c r="O267" s="1552"/>
      <c r="P267" s="1552"/>
      <c r="AH267" s="1559">
        <v>0</v>
      </c>
    </row>
    <row r="268" spans="1:34" s="1563" customFormat="1" ht="1.05" customHeight="1">
      <c r="A268" s="1707"/>
      <c r="B268" s="1707"/>
      <c r="C268" s="307" t="s">
        <v>1152</v>
      </c>
      <c r="D268" s="2340"/>
      <c r="E268" s="2140"/>
      <c r="F268" s="2278"/>
      <c r="G268" s="338"/>
      <c r="H268" s="1428"/>
      <c r="I268" s="589"/>
      <c r="J268" s="509"/>
      <c r="K268" s="1428"/>
      <c r="L268" s="152"/>
      <c r="M268" s="279"/>
      <c r="N268" s="272"/>
      <c r="O268" s="1552"/>
      <c r="P268" s="1552"/>
      <c r="AH268" s="1559">
        <v>1</v>
      </c>
    </row>
    <row r="269" spans="1:34" ht="27.3"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155</v>
      </c>
      <c r="B270" s="1707" t="s">
        <v>156</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40"/>
      <c r="E271" s="2140"/>
      <c r="F271" s="2278"/>
      <c r="G271" s="2315"/>
      <c r="H271" s="1428"/>
      <c r="I271" s="589" t="s">
        <v>1144</v>
      </c>
      <c r="J271" s="509"/>
      <c r="K271" s="1428"/>
      <c r="L271" s="152"/>
      <c r="M271" s="2101"/>
      <c r="N271" s="272"/>
      <c r="O271" s="1552"/>
      <c r="P271" s="1552"/>
      <c r="AH271" s="1559">
        <v>0</v>
      </c>
    </row>
    <row r="272" spans="1:34" s="1563" customFormat="1" ht="0.75" hidden="1" customHeight="1">
      <c r="A272" s="1707"/>
      <c r="B272" s="1707"/>
      <c r="C272" s="307" t="s">
        <v>1152</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160</v>
      </c>
      <c r="B273" s="1707" t="s">
        <v>161</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2"/>
      <c r="O273" s="1552"/>
      <c r="P273" s="1552"/>
      <c r="AH273" s="1559">
        <v>0</v>
      </c>
    </row>
    <row r="274" spans="1:34" s="1563" customFormat="1" ht="18.75" hidden="1" customHeight="1">
      <c r="A274" s="1707"/>
      <c r="B274" s="1707"/>
      <c r="C274" s="307" t="s">
        <v>1145</v>
      </c>
      <c r="D274" s="2340"/>
      <c r="E274" s="2140"/>
      <c r="F274" s="2278"/>
      <c r="G274" s="2315"/>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40"/>
      <c r="E277" s="2140"/>
      <c r="F277" s="2278"/>
      <c r="G277" s="2315"/>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40"/>
      <c r="E280" s="2140"/>
      <c r="F280" s="2278"/>
      <c r="G280" s="2315"/>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40"/>
      <c r="E283" s="2140"/>
      <c r="F283" s="2278"/>
      <c r="G283" s="2315"/>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40"/>
      <c r="E286" s="2140"/>
      <c r="F286" s="2278"/>
      <c r="G286" s="2315"/>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40"/>
      <c r="E289" s="2140"/>
      <c r="F289" s="2278"/>
      <c r="G289" s="2315"/>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40"/>
      <c r="E292" s="2140"/>
      <c r="F292" s="2278"/>
      <c r="G292" s="2315"/>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40"/>
      <c r="E295" s="2140"/>
      <c r="F295" s="2278"/>
      <c r="G295" s="2315"/>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40"/>
      <c r="E298" s="2140"/>
      <c r="F298" s="2278"/>
      <c r="G298" s="2315"/>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40"/>
      <c r="E301" s="2140"/>
      <c r="F301" s="2278"/>
      <c r="G301" s="2315"/>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40"/>
      <c r="E304" s="2140"/>
      <c r="F304" s="2278"/>
      <c r="G304" s="2315"/>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40"/>
      <c r="E307" s="2140"/>
      <c r="F307" s="2278"/>
      <c r="G307" s="2315"/>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40"/>
      <c r="E310" s="2140"/>
      <c r="F310" s="2278"/>
      <c r="G310" s="2315"/>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40"/>
      <c r="E313" s="2140"/>
      <c r="F313" s="2278"/>
      <c r="G313" s="2315"/>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40"/>
      <c r="E316" s="2140"/>
      <c r="F316" s="2278"/>
      <c r="G316" s="2315"/>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40"/>
      <c r="E319" s="2140"/>
      <c r="F319" s="2278"/>
      <c r="G319" s="2315"/>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40"/>
      <c r="E322" s="2140"/>
      <c r="F322" s="2278"/>
      <c r="G322" s="2315"/>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40"/>
      <c r="E325" s="2140"/>
      <c r="F325" s="2278"/>
      <c r="G325" s="2315"/>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40"/>
      <c r="E328" s="2140"/>
      <c r="F328" s="2278"/>
      <c r="G328" s="2315"/>
      <c r="H328" s="1428"/>
      <c r="I328" s="589" t="s">
        <v>1144</v>
      </c>
      <c r="J328" s="509"/>
      <c r="K328" s="1428"/>
      <c r="L328" s="152"/>
      <c r="M328" s="279"/>
      <c r="N328" s="272"/>
      <c r="O328" s="1552"/>
      <c r="P328" s="1552"/>
      <c r="AH328" s="1559">
        <v>0</v>
      </c>
    </row>
    <row r="329" spans="1:34" s="1563" customFormat="1" ht="1.05" customHeight="1">
      <c r="A329" s="1707"/>
      <c r="B329" s="1707"/>
      <c r="C329" s="307" t="s">
        <v>1152</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D08D-F277-5498-B033-84F2BA67154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02" hidden="1" customWidth="1"/>
    <col min="2" max="2" width="9.1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6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3"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АО "Юграавиа"</v>
      </c>
      <c r="E6" s="2160"/>
      <c r="F6" s="2160"/>
      <c r="G6" s="2161"/>
      <c r="H6" s="204"/>
      <c r="J6" s="1552"/>
      <c r="K6" s="1552"/>
      <c r="R6" s="1559">
        <v>17</v>
      </c>
    </row>
    <row r="7" spans="1:18" ht="14.7" customHeight="1">
      <c r="C7" s="314"/>
      <c r="D7" s="301"/>
      <c r="E7" s="327"/>
      <c r="F7" s="327"/>
      <c r="G7" s="690"/>
      <c r="H7" s="131"/>
      <c r="R7" s="312">
        <v>14</v>
      </c>
    </row>
    <row r="8" spans="1:18" ht="14.7" customHeight="1">
      <c r="C8" s="314"/>
      <c r="D8" s="2145" t="s">
        <v>298</v>
      </c>
      <c r="E8" s="2145"/>
      <c r="F8" s="2145"/>
      <c r="G8" s="2145"/>
      <c r="H8" s="2288" t="s">
        <v>299</v>
      </c>
      <c r="R8" s="312">
        <v>14</v>
      </c>
    </row>
    <row r="9" spans="1:18" ht="24" customHeight="1">
      <c r="C9" s="314"/>
      <c r="D9" s="324" t="s">
        <v>87</v>
      </c>
      <c r="E9" s="48" t="s">
        <v>300</v>
      </c>
      <c r="F9" s="48" t="s">
        <v>301</v>
      </c>
      <c r="G9" s="48" t="s">
        <v>388</v>
      </c>
      <c r="H9" s="2288"/>
      <c r="R9" s="312">
        <v>23</v>
      </c>
    </row>
    <row r="10" spans="1:18" ht="14.7"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00" t="s">
        <v>1153</v>
      </c>
      <c r="R10" s="312">
        <v>14</v>
      </c>
    </row>
    <row r="11" spans="1:18" ht="14.7"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1"/>
      <c r="R11" s="312">
        <v>14</v>
      </c>
    </row>
    <row r="12" spans="1:18" ht="14.7"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7"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7" customHeight="1">
      <c r="A14" s="281"/>
      <c r="C14" s="314"/>
      <c r="D14" s="285"/>
      <c r="E14" s="333" t="s">
        <v>320</v>
      </c>
      <c r="F14" s="287"/>
      <c r="G14" s="139"/>
      <c r="H14" s="2102"/>
      <c r="R14" s="312">
        <v>14</v>
      </c>
    </row>
    <row r="15" spans="1:18" s="1563" customFormat="1" ht="14.7" customHeight="1">
      <c r="A15" s="281"/>
      <c r="B15" s="1088"/>
      <c r="C15" s="314"/>
      <c r="D15" s="334"/>
      <c r="E15" s="1605"/>
      <c r="F15" s="1606"/>
      <c r="G15" s="1607"/>
      <c r="H15" s="1608"/>
      <c r="J15" s="1552"/>
      <c r="K15" s="1552"/>
      <c r="R15" s="1559">
        <v>14</v>
      </c>
    </row>
    <row r="16" spans="1:18" ht="14.7"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3B46-FE9D-A9DB-6824-F940BCC35F54}">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47" style="1563" customWidth="1"/>
    <col min="6" max="6" width="9" style="1563" customWidth="1"/>
    <col min="7" max="7" width="25.75" style="1563" hidden="1" customWidth="1"/>
    <col min="8" max="8" width="34" style="1563" hidden="1" customWidth="1"/>
    <col min="9" max="9" width="25.75" style="1563" customWidth="1"/>
    <col min="10" max="10" width="33" style="1563" customWidth="1"/>
    <col min="11" max="11" width="50" style="1294" customWidth="1"/>
    <col min="12" max="20" width="10" style="1563" customWidth="1"/>
    <col min="21" max="21" width="10" style="613" customWidth="1"/>
    <col min="22" max="22" width="10.6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1154</v>
      </c>
      <c r="E5" s="2165"/>
      <c r="F5" s="2165"/>
      <c r="G5" s="2165"/>
      <c r="H5" s="2165"/>
      <c r="I5" s="2165"/>
      <c r="J5" s="2165"/>
      <c r="V5" s="443">
        <v>63</v>
      </c>
    </row>
    <row r="6" spans="1:22" ht="15.75" customHeight="1">
      <c r="C6" s="114"/>
      <c r="D6" s="2137" t="str">
        <f>IF(org=0,"Не определено",org)</f>
        <v>АО "Юграавиа"</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05" customHeight="1">
      <c r="A8" s="695"/>
      <c r="C8" s="114"/>
      <c r="D8" s="447"/>
      <c r="E8" s="447"/>
      <c r="F8" s="447"/>
      <c r="G8" s="475"/>
      <c r="H8" s="690"/>
      <c r="I8" s="475" t="s">
        <v>116</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Транспортировка</v>
      </c>
      <c r="J9" s="2297"/>
      <c r="K9" s="2115" t="s">
        <v>299</v>
      </c>
      <c r="V9" s="443">
        <v>15</v>
      </c>
    </row>
    <row r="10" spans="1:22" s="1563" customFormat="1" ht="15.75" customHeight="1">
      <c r="A10" s="695"/>
      <c r="C10" s="114"/>
      <c r="D10" s="649"/>
      <c r="E10" s="2271" t="s">
        <v>562</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3"/>
      <c r="V10" s="694">
        <v>15</v>
      </c>
    </row>
    <row r="11" spans="1:22" s="1563" customFormat="1" ht="15.75" customHeight="1">
      <c r="A11" s="695"/>
      <c r="C11" s="114"/>
      <c r="D11" s="649"/>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298</v>
      </c>
      <c r="E12" s="2274"/>
      <c r="F12" s="2274"/>
      <c r="G12" s="818"/>
      <c r="H12" s="818"/>
      <c r="I12" s="818"/>
      <c r="J12" s="818"/>
      <c r="K12" s="2120"/>
      <c r="U12" s="613"/>
      <c r="V12" s="694">
        <v>15</v>
      </c>
    </row>
    <row r="13" spans="1:22" ht="35.700000000000003" customHeight="1">
      <c r="C13" s="114"/>
      <c r="D13" s="737" t="s">
        <v>87</v>
      </c>
      <c r="E13" s="739" t="s">
        <v>300</v>
      </c>
      <c r="F13" s="739" t="s">
        <v>564</v>
      </c>
      <c r="G13" s="740" t="s">
        <v>301</v>
      </c>
      <c r="H13" s="739" t="s">
        <v>388</v>
      </c>
      <c r="I13" s="740" t="s">
        <v>301</v>
      </c>
      <c r="J13" s="739" t="s">
        <v>388</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3" customHeight="1">
      <c r="A18" s="443"/>
      <c r="C18" s="464"/>
      <c r="D18" s="459">
        <v>3</v>
      </c>
      <c r="E18" s="217" t="s">
        <v>813</v>
      </c>
      <c r="F18" s="459" t="s">
        <v>304</v>
      </c>
      <c r="G18" s="741" t="s">
        <v>304</v>
      </c>
      <c r="H18" s="742" t="s">
        <v>304</v>
      </c>
      <c r="I18" s="459" t="s">
        <v>304</v>
      </c>
      <c r="J18" s="516" t="s">
        <v>304</v>
      </c>
      <c r="K18" s="227" t="s">
        <v>1157</v>
      </c>
      <c r="V18" s="443">
        <v>46</v>
      </c>
    </row>
    <row r="19" spans="1:22" ht="35.700000000000003" customHeight="1">
      <c r="A19" s="443"/>
      <c r="C19" s="464"/>
      <c r="D19" s="477" t="s">
        <v>322</v>
      </c>
      <c r="E19" s="497" t="s">
        <v>815</v>
      </c>
      <c r="F19" s="459" t="s">
        <v>816</v>
      </c>
      <c r="G19" s="749"/>
      <c r="H19" s="46"/>
      <c r="I19" s="749"/>
      <c r="J19" s="750"/>
      <c r="K19" s="617"/>
      <c r="V19" s="443">
        <v>34</v>
      </c>
    </row>
    <row r="20" spans="1:22" ht="35.700000000000003" customHeight="1">
      <c r="A20" s="443"/>
      <c r="C20" s="464"/>
      <c r="D20" s="1816" t="s">
        <v>330</v>
      </c>
      <c r="E20" s="497" t="s">
        <v>817</v>
      </c>
      <c r="F20" s="459" t="s">
        <v>818</v>
      </c>
      <c r="G20" s="749"/>
      <c r="H20" s="46"/>
      <c r="I20" s="749"/>
      <c r="J20" s="46"/>
      <c r="K20" s="617"/>
      <c r="V20" s="443">
        <v>34</v>
      </c>
    </row>
    <row r="21" spans="1:22" ht="48.3"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5F25-CD04-4336-BBAA-5422EC2004A9}">
  <sheetPr>
    <tabColor rgb="FFFFCC99"/>
  </sheetPr>
  <dimension ref="A1:CD118"/>
  <sheetViews>
    <sheetView showGridLines="0" workbookViewId="0"/>
  </sheetViews>
  <sheetFormatPr defaultColWidth="9.125" defaultRowHeight="11.25" customHeight="1"/>
  <cols>
    <col min="1" max="1" width="32.625" style="1130" customWidth="1"/>
    <col min="2" max="2" width="11" style="1776" customWidth="1"/>
    <col min="3" max="3" width="9.125" style="1776"/>
    <col min="4" max="4" width="26.625" style="1776" customWidth="1"/>
    <col min="5" max="5" width="36.875" style="1749" customWidth="1"/>
    <col min="6" max="6" width="23.625" style="1749" customWidth="1"/>
    <col min="7" max="7" width="31.375" style="1749" customWidth="1"/>
    <col min="8" max="8" width="40.875" style="1749" customWidth="1"/>
    <col min="9" max="9" width="14.625" style="1749" customWidth="1"/>
    <col min="10" max="10" width="26.875" style="1749" customWidth="1"/>
    <col min="11" max="11" width="50" style="1749" customWidth="1"/>
    <col min="12" max="12" width="52.375" style="1749" customWidth="1"/>
    <col min="13" max="13" width="10.75" style="1749" customWidth="1"/>
    <col min="14" max="14" width="55.125" style="1749" customWidth="1"/>
    <col min="15" max="15" width="31.875" style="1749" customWidth="1"/>
    <col min="16" max="16" width="23.875" style="1749" customWidth="1"/>
    <col min="17" max="17" width="46.625" style="1749" customWidth="1"/>
    <col min="18" max="18" width="24" style="1749" customWidth="1"/>
    <col min="19" max="19" width="20.625" style="1749" customWidth="1"/>
    <col min="20" max="20" width="22" style="1749" customWidth="1"/>
    <col min="21" max="22" width="26.375" style="1749" customWidth="1"/>
    <col min="23" max="23" width="8.25" style="1749" hidden="1" customWidth="1"/>
    <col min="24" max="24" width="59.75" style="1749" customWidth="1"/>
    <col min="25" max="25" width="49.125" style="1749" customWidth="1"/>
    <col min="26" max="26" width="11.125" style="1749" customWidth="1"/>
    <col min="27" max="30" width="29" style="1749" customWidth="1"/>
    <col min="31" max="31" width="9.125" style="1749"/>
    <col min="32" max="32" width="34.75" style="1749" customWidth="1"/>
    <col min="33" max="33" width="9.125" style="1749"/>
    <col min="34" max="35" width="34.375" style="1749" customWidth="1"/>
    <col min="36" max="36" width="9.125" style="1749"/>
    <col min="37" max="37" width="24.625" style="1749" customWidth="1"/>
    <col min="38" max="38" width="9.125" style="1749"/>
    <col min="39" max="39" width="26.125" style="1749" customWidth="1"/>
    <col min="40" max="40" width="1.75" style="1749" customWidth="1"/>
    <col min="41" max="41" width="9.125" style="1749"/>
    <col min="42" max="43" width="47.875" style="1749" customWidth="1"/>
    <col min="44" max="44" width="1.75" style="1749" customWidth="1"/>
    <col min="45" max="45" width="21.375" style="1749" customWidth="1"/>
    <col min="46" max="46" width="1.75" style="1749" customWidth="1"/>
    <col min="47" max="47" width="31.25" style="1749" customWidth="1"/>
    <col min="48" max="48" width="1.75" style="1749" customWidth="1"/>
    <col min="49" max="50" width="9.125" style="1749"/>
    <col min="51" max="51" width="3.75" style="1749" customWidth="1"/>
    <col min="52" max="52" width="60.875" style="1749" customWidth="1"/>
    <col min="53" max="53" width="49.25" style="1749" customWidth="1"/>
    <col min="54" max="54" width="35.125" style="1749" customWidth="1"/>
    <col min="55" max="55" width="9.125" style="1749"/>
    <col min="56" max="56" width="1.75" style="1749" customWidth="1"/>
    <col min="57" max="57" width="12.625" style="997" customWidth="1"/>
    <col min="58" max="58" width="14.25" style="997" customWidth="1"/>
    <col min="59" max="59" width="30.75" style="1749" customWidth="1"/>
    <col min="60" max="60" width="40.75" style="1766" customWidth="1"/>
    <col min="61" max="61" width="15" style="1766" customWidth="1"/>
    <col min="62" max="62" width="40.75" style="1766" customWidth="1"/>
    <col min="63" max="63" width="2.75" style="1766" customWidth="1"/>
    <col min="64" max="64" width="44.75" style="1766" customWidth="1"/>
    <col min="65" max="65" width="2.75" style="1766" customWidth="1"/>
    <col min="66" max="66" width="40.75" style="1766" customWidth="1"/>
    <col min="67" max="68" width="9.125" style="1749"/>
    <col min="69" max="69" width="18.125" style="1749" customWidth="1"/>
    <col min="70" max="70" width="57.875" style="1749" customWidth="1"/>
    <col min="71" max="71" width="1.75" style="1749" customWidth="1"/>
    <col min="72" max="72" width="22.625" style="1749" customWidth="1"/>
    <col min="73" max="73" width="57.875" style="1749" customWidth="1"/>
    <col min="74" max="74" width="1.75" style="1749" customWidth="1"/>
    <col min="75" max="75" width="22.625" style="1749" customWidth="1"/>
    <col min="76" max="76" width="57.875" style="1749" customWidth="1"/>
    <col min="77" max="77" width="1.75" style="1749" customWidth="1"/>
    <col min="78" max="78" width="22.625" style="1749" customWidth="1"/>
    <col min="79" max="79" width="57.875" style="1749" customWidth="1"/>
    <col min="80" max="81" width="9.125" style="1749"/>
    <col min="82" max="82" width="49.6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1213</v>
      </c>
      <c r="V12" s="308" t="s">
        <v>150</v>
      </c>
      <c r="W12" s="1020"/>
      <c r="X12" s="1015" t="s">
        <v>1428</v>
      </c>
      <c r="Y12" s="1006" t="s">
        <v>1219</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1252</v>
      </c>
      <c r="Y14" s="1006" t="s">
        <v>1219</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165</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1252</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291</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687</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01.04.2024</v>
      </c>
      <c r="F29" s="1034" t="str">
        <f>IF(TEMPLATE_GROUP="","",INDEX(EndDateList,MATCH(TEMPLATE_GROUP,CodeTemplateList,0),1))</f>
        <v>30.06.2024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1241</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01.04.2024</v>
      </c>
      <c r="F32" s="1034" t="str">
        <f>IF(TEMPLATE_GROUP="","",INDEX(EndDateList,MATCH(TEMPLATE_GROUP,CodeTemplateList,0),1))</f>
        <v>30.06.2024</v>
      </c>
      <c r="H32" s="1039" t="s">
        <v>1579</v>
      </c>
      <c r="O32" s="1005" t="s">
        <v>1212</v>
      </c>
      <c r="AX32" s="1048" t="s">
        <v>1580</v>
      </c>
      <c r="AZ32" s="1048" t="s">
        <v>1309</v>
      </c>
      <c r="BE32" s="1048">
        <v>2030</v>
      </c>
      <c r="BJ32" s="999" t="s">
        <v>1465</v>
      </c>
      <c r="BL32" s="999" t="s">
        <v>1465</v>
      </c>
    </row>
    <row r="33" spans="1:66" ht="11.25" customHeight="1">
      <c r="A33" s="1005" t="s">
        <v>1581</v>
      </c>
      <c r="O33" s="1005" t="s">
        <v>1238</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905</v>
      </c>
      <c r="F36" s="1042" t="str">
        <f>INDEX(E37:E41,MATCH(TEMPLATE_SPHERE,F37:F41,0))</f>
        <v>водоотведения</v>
      </c>
      <c r="G36" s="1042" t="str">
        <f>INDEX(G37:G41,MATCH(TEMPLATE_SPHERE,F37:F41,0))</f>
        <v>водоотведение</v>
      </c>
      <c r="O36" s="1005" t="s">
        <v>1332</v>
      </c>
      <c r="AX36" s="1048" t="s">
        <v>1591</v>
      </c>
      <c r="AZ36" s="1048" t="s">
        <v>1213</v>
      </c>
      <c r="BE36" s="1048">
        <v>2034</v>
      </c>
      <c r="BL36" s="999" t="s">
        <v>1592</v>
      </c>
    </row>
    <row r="37" spans="1:66" ht="11.25" customHeight="1">
      <c r="A37" s="1005" t="s">
        <v>1593</v>
      </c>
      <c r="E37" s="345" t="s">
        <v>1594</v>
      </c>
      <c r="F37" s="1043" t="s">
        <v>806</v>
      </c>
      <c r="G37" s="345" t="s">
        <v>1595</v>
      </c>
      <c r="O37" s="1005" t="s">
        <v>1351</v>
      </c>
      <c r="AX37" s="1048" t="s">
        <v>1596</v>
      </c>
      <c r="AZ37" s="1048" t="s">
        <v>1240</v>
      </c>
      <c r="BE37" s="1048">
        <v>2035</v>
      </c>
    </row>
    <row r="38" spans="1:66" ht="11.25" customHeight="1">
      <c r="A38" s="1005" t="s">
        <v>1597</v>
      </c>
      <c r="E38" s="345" t="s">
        <v>1598</v>
      </c>
      <c r="F38" s="1044" t="s">
        <v>852</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905</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892</v>
      </c>
      <c r="G40" s="345" t="s">
        <v>1613</v>
      </c>
      <c r="O40" s="1005" t="s">
        <v>1400</v>
      </c>
      <c r="AX40" s="1048" t="s">
        <v>1614</v>
      </c>
      <c r="BE40" s="1048">
        <v>2038</v>
      </c>
      <c r="BH40" s="999" t="s">
        <v>1615</v>
      </c>
      <c r="BJ40" s="1145" t="s">
        <v>1025</v>
      </c>
      <c r="BL40" s="1145" t="s">
        <v>1025</v>
      </c>
      <c r="BN40" s="999" t="s">
        <v>1059</v>
      </c>
    </row>
    <row r="41" spans="1:66" ht="11.25" customHeight="1">
      <c r="A41" s="1005" t="s">
        <v>1616</v>
      </c>
      <c r="E41" s="345" t="s">
        <v>1617</v>
      </c>
      <c r="F41" s="1044" t="s">
        <v>1618</v>
      </c>
      <c r="G41" s="345" t="s">
        <v>1617</v>
      </c>
      <c r="O41" s="1005" t="s">
        <v>1416</v>
      </c>
      <c r="AX41" s="1048" t="s">
        <v>1619</v>
      </c>
      <c r="AZ41" s="998" t="s">
        <v>1620</v>
      </c>
      <c r="BE41" s="1048">
        <v>2039</v>
      </c>
      <c r="BH41" s="999" t="s">
        <v>1621</v>
      </c>
      <c r="BJ41" s="1145" t="s">
        <v>1021</v>
      </c>
      <c r="BL41" s="1145" t="s">
        <v>1021</v>
      </c>
      <c r="BN41" s="999" t="s">
        <v>1046</v>
      </c>
    </row>
    <row r="42" spans="1:66" ht="11.25" customHeight="1">
      <c r="A42" s="1005" t="s">
        <v>1622</v>
      </c>
      <c r="AX42" s="1048" t="s">
        <v>1623</v>
      </c>
      <c r="AZ42" s="1048" t="s">
        <v>1212</v>
      </c>
      <c r="BE42" s="1048">
        <v>2040</v>
      </c>
      <c r="BH42" s="999" t="s">
        <v>1043</v>
      </c>
      <c r="BJ42" s="1145" t="s">
        <v>1023</v>
      </c>
      <c r="BL42" s="1145" t="s">
        <v>1023</v>
      </c>
      <c r="BN42" s="999" t="s">
        <v>1624</v>
      </c>
    </row>
    <row r="43" spans="1:66" ht="11.25" customHeight="1">
      <c r="A43" s="1005" t="s">
        <v>1625</v>
      </c>
      <c r="AX43" s="1048" t="s">
        <v>1626</v>
      </c>
      <c r="AZ43" s="1048" t="s">
        <v>1238</v>
      </c>
      <c r="BE43" s="1048">
        <v>2041</v>
      </c>
      <c r="BH43" s="999" t="s">
        <v>1627</v>
      </c>
      <c r="BJ43" s="1145" t="s">
        <v>1621</v>
      </c>
      <c r="BL43" s="1145" t="s">
        <v>1621</v>
      </c>
      <c r="BN43" s="999" t="s">
        <v>1628</v>
      </c>
    </row>
    <row r="44" spans="1:66" ht="11.25" customHeight="1">
      <c r="A44" s="1005" t="s">
        <v>1629</v>
      </c>
      <c r="G44" s="1024">
        <f ca="1">YEAR(TODAY())</f>
        <v>2024</v>
      </c>
      <c r="I44" s="731" t="s">
        <v>1630</v>
      </c>
      <c r="J44" s="1020" t="s">
        <v>1631</v>
      </c>
      <c r="K44" s="1020" t="s">
        <v>1632</v>
      </c>
      <c r="AX44" s="1048" t="s">
        <v>1633</v>
      </c>
      <c r="AZ44" s="1048" t="s">
        <v>1274</v>
      </c>
      <c r="BE44" s="1048">
        <v>2042</v>
      </c>
      <c r="BH44" s="999" t="s">
        <v>1634</v>
      </c>
      <c r="BJ44" s="1145" t="s">
        <v>1043</v>
      </c>
      <c r="BL44" s="1145" t="s">
        <v>1043</v>
      </c>
      <c r="BN44" s="999" t="s">
        <v>1635</v>
      </c>
    </row>
    <row r="45" spans="1:66" ht="11.25" customHeight="1">
      <c r="A45" s="1005" t="s">
        <v>1636</v>
      </c>
      <c r="D45" s="1040" t="s">
        <v>1637</v>
      </c>
      <c r="E45" s="1041" t="s">
        <v>1638</v>
      </c>
      <c r="F45" s="729" t="s">
        <v>1639</v>
      </c>
      <c r="G45" s="728" t="s">
        <v>1640</v>
      </c>
      <c r="H45" s="731"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1642</v>
      </c>
      <c r="AZ45" s="1048" t="s">
        <v>1307</v>
      </c>
      <c r="BE45" s="1048">
        <v>2043</v>
      </c>
      <c r="BH45" s="999" t="s">
        <v>1643</v>
      </c>
      <c r="BJ45" s="1145" t="s">
        <v>1037</v>
      </c>
      <c r="BL45" s="1145" t="s">
        <v>1037</v>
      </c>
      <c r="BN45" s="999" t="s">
        <v>1644</v>
      </c>
    </row>
    <row r="46" spans="1:66" ht="11.25" customHeight="1">
      <c r="A46" s="1005" t="s">
        <v>1645</v>
      </c>
      <c r="E46" s="345" t="s">
        <v>27</v>
      </c>
      <c r="F46" s="1043" t="s">
        <v>1646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1647</v>
      </c>
      <c r="AZ46" s="1048" t="s">
        <v>1332</v>
      </c>
      <c r="BE46" s="1048">
        <v>2044</v>
      </c>
      <c r="BH46" s="999" t="s">
        <v>1046</v>
      </c>
      <c r="BJ46" s="1145" t="s">
        <v>1027</v>
      </c>
      <c r="BL46" s="1145" t="s">
        <v>1027</v>
      </c>
      <c r="BN46" s="999" t="s">
        <v>1648</v>
      </c>
    </row>
    <row r="47" spans="1:66" ht="11.25" customHeight="1">
      <c r="A47" s="1005" t="s">
        <v>1649</v>
      </c>
      <c r="E47" s="345" t="s">
        <v>33</v>
      </c>
      <c r="F47" s="1044" t="s">
        <v>1638</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1650</v>
      </c>
      <c r="AZ47" s="1048" t="s">
        <v>1351</v>
      </c>
      <c r="BE47" s="1048">
        <v>2045</v>
      </c>
      <c r="BH47" s="999" t="s">
        <v>1624</v>
      </c>
      <c r="BJ47" s="1145" t="s">
        <v>1029</v>
      </c>
      <c r="BL47" s="1145" t="s">
        <v>1029</v>
      </c>
      <c r="BN47" s="999" t="s">
        <v>1651</v>
      </c>
    </row>
    <row r="48" spans="1:66" ht="11.25" customHeight="1">
      <c r="A48" s="1005" t="s">
        <v>1652</v>
      </c>
      <c r="E48" s="345" t="s">
        <v>1653</v>
      </c>
      <c r="F48" s="1044" t="s">
        <v>1654</v>
      </c>
      <c r="G48" s="1045" t="str">
        <f>IFERROR(IF(f_year="","01.01."&amp;CURRENT_YEAR,"01.01."&amp;f_year),"01.01."&amp;CURRENT_YEAR)</f>
        <v>01.01.2024</v>
      </c>
      <c r="H48" s="1045" t="str">
        <f>IFERROR(IF(f_year="","31.12."&amp;CURRENT_YEAR,"31.12."&amp;f_year),"31.12."&amp;CURRENT_YEAR)</f>
        <v>31.12.2024</v>
      </c>
      <c r="I48" s="1669" t="b">
        <f>IF(f_year="",TRUE,FALSE)</f>
        <v>0</v>
      </c>
      <c r="J48" s="1672" t="s">
        <v>1655</v>
      </c>
      <c r="K48" s="1673"/>
      <c r="AX48" s="1048" t="s">
        <v>1656</v>
      </c>
      <c r="AZ48" s="1048" t="s">
        <v>1368</v>
      </c>
      <c r="BE48" s="1048">
        <v>2046</v>
      </c>
      <c r="BH48" s="999" t="s">
        <v>1628</v>
      </c>
      <c r="BJ48" s="1145" t="s">
        <v>1031</v>
      </c>
      <c r="BL48" s="1145" t="s">
        <v>1031</v>
      </c>
      <c r="BN48" s="999" t="s">
        <v>1657</v>
      </c>
    </row>
    <row r="49" spans="1:64" ht="11.25" customHeight="1">
      <c r="A49" s="1005" t="s">
        <v>1658</v>
      </c>
      <c r="E49" s="345" t="s">
        <v>1659</v>
      </c>
      <c r="F49" s="1044" t="s">
        <v>1660</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1661</v>
      </c>
      <c r="AZ49" s="1048" t="s">
        <v>1384</v>
      </c>
      <c r="BE49" s="1048">
        <v>2047</v>
      </c>
      <c r="BH49" s="999" t="s">
        <v>1047</v>
      </c>
      <c r="BJ49" s="1145" t="s">
        <v>1033</v>
      </c>
      <c r="BL49" s="1145" t="s">
        <v>1033</v>
      </c>
    </row>
    <row r="50" spans="1:64" ht="11.25" customHeight="1">
      <c r="A50" s="1005" t="s">
        <v>1662</v>
      </c>
      <c r="E50" s="345" t="s">
        <v>1663</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1664</v>
      </c>
      <c r="AZ50" s="1048" t="s">
        <v>1400</v>
      </c>
      <c r="BE50" s="1048">
        <v>2048</v>
      </c>
      <c r="BH50" s="999" t="s">
        <v>1635</v>
      </c>
      <c r="BJ50" s="1145" t="s">
        <v>1035</v>
      </c>
      <c r="BL50" s="1145" t="s">
        <v>1035</v>
      </c>
    </row>
    <row r="51" spans="1:64" ht="11.25" customHeight="1">
      <c r="A51" s="1005" t="s">
        <v>1665</v>
      </c>
      <c r="E51" s="345" t="s">
        <v>1666</v>
      </c>
      <c r="F51" s="1044" t="s">
        <v>1667</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1416</v>
      </c>
      <c r="BE51" s="1048">
        <v>2049</v>
      </c>
      <c r="BH51" s="999" t="s">
        <v>1644</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1673</v>
      </c>
      <c r="AZ52" s="1048" t="s">
        <v>1213</v>
      </c>
      <c r="BE52" s="1048">
        <v>2050</v>
      </c>
      <c r="BH52" s="999" t="s">
        <v>1648</v>
      </c>
      <c r="BJ52" s="1145" t="s">
        <v>1046</v>
      </c>
      <c r="BL52" s="1145" t="s">
        <v>1046</v>
      </c>
    </row>
    <row r="53" spans="1:64" ht="11.25" customHeight="1">
      <c r="A53" s="1005" t="s">
        <v>1674</v>
      </c>
      <c r="E53" s="345" t="s">
        <v>1675</v>
      </c>
      <c r="F53" s="1044" t="s">
        <v>1675</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1676</v>
      </c>
      <c r="K53" s="1673"/>
      <c r="AX53" s="1048" t="s">
        <v>1677</v>
      </c>
      <c r="BE53" s="1048">
        <v>2051</v>
      </c>
      <c r="BH53" s="999" t="s">
        <v>1651</v>
      </c>
      <c r="BJ53" s="1145" t="s">
        <v>1624</v>
      </c>
      <c r="BL53" s="1145" t="s">
        <v>1624</v>
      </c>
    </row>
    <row r="54" spans="1:64" ht="11.25" customHeight="1">
      <c r="A54" s="1005" t="s">
        <v>1678</v>
      </c>
      <c r="AX54" s="1048" t="s">
        <v>1679</v>
      </c>
      <c r="AZ54" s="998" t="s">
        <v>1680</v>
      </c>
      <c r="BE54" s="1048">
        <v>2052</v>
      </c>
      <c r="BH54" s="999" t="s">
        <v>1657</v>
      </c>
      <c r="BJ54" s="1145" t="s">
        <v>1628</v>
      </c>
      <c r="BL54" s="1145" t="s">
        <v>1628</v>
      </c>
    </row>
    <row r="55" spans="1:64" ht="11.25" customHeight="1">
      <c r="A55" s="1005" t="s">
        <v>1681</v>
      </c>
      <c r="AX55" s="1048" t="s">
        <v>1682</v>
      </c>
      <c r="AZ55" s="1048" t="s">
        <v>1215</v>
      </c>
      <c r="BE55" s="1048">
        <v>2053</v>
      </c>
      <c r="BH55" s="1001" t="s">
        <v>22</v>
      </c>
      <c r="BJ55" s="1145" t="s">
        <v>1047</v>
      </c>
      <c r="BL55" s="1145" t="s">
        <v>1047</v>
      </c>
    </row>
    <row r="56" spans="1:64" ht="11.25" customHeight="1">
      <c r="A56" s="1005" t="s">
        <v>1683</v>
      </c>
      <c r="D56" s="1047" t="s">
        <v>1684</v>
      </c>
      <c r="E56" s="1025" t="s">
        <v>110</v>
      </c>
      <c r="F56" s="1005" t="s">
        <v>1685</v>
      </c>
      <c r="AX56" s="1048" t="s">
        <v>1686</v>
      </c>
      <c r="AZ56" s="1048" t="s">
        <v>1242</v>
      </c>
      <c r="BE56" s="1048">
        <v>2054</v>
      </c>
      <c r="BH56" s="1001" t="s">
        <v>22</v>
      </c>
      <c r="BJ56" s="1145" t="s">
        <v>1635</v>
      </c>
      <c r="BL56" s="1145" t="s">
        <v>1635</v>
      </c>
    </row>
    <row r="57" spans="1:64" ht="11.25" customHeight="1">
      <c r="A57" s="1005" t="s">
        <v>1687</v>
      </c>
      <c r="D57" s="1047" t="s">
        <v>1688</v>
      </c>
      <c r="E57" s="1025" t="s">
        <v>110</v>
      </c>
      <c r="F57" s="1005" t="s">
        <v>1685</v>
      </c>
      <c r="AX57" s="1048" t="s">
        <v>1689</v>
      </c>
      <c r="AZ57" s="1048" t="s">
        <v>1277</v>
      </c>
      <c r="BE57" s="1048">
        <v>2055</v>
      </c>
      <c r="BJ57" s="1145" t="s">
        <v>1644</v>
      </c>
      <c r="BL57" s="1145" t="s">
        <v>1644</v>
      </c>
    </row>
    <row r="58" spans="1:64" ht="11.25" customHeight="1">
      <c r="A58" s="1005" t="s">
        <v>1690</v>
      </c>
      <c r="D58" s="1047" t="s">
        <v>1691</v>
      </c>
      <c r="E58" s="1025" t="s">
        <v>110</v>
      </c>
      <c r="F58" s="1005" t="s">
        <v>1685</v>
      </c>
      <c r="AX58" s="1048" t="s">
        <v>1692</v>
      </c>
      <c r="BE58" s="1048">
        <v>2056</v>
      </c>
      <c r="BJ58" s="1145" t="s">
        <v>1648</v>
      </c>
      <c r="BL58" s="1145" t="s">
        <v>1648</v>
      </c>
    </row>
    <row r="59" spans="1:64" ht="11.25" customHeight="1">
      <c r="A59" s="1005" t="s">
        <v>1693</v>
      </c>
      <c r="D59" s="1047" t="s">
        <v>131</v>
      </c>
      <c r="E59" s="1025" t="s">
        <v>1580</v>
      </c>
      <c r="F59" s="1005" t="s">
        <v>1694</v>
      </c>
      <c r="AX59" s="1048" t="s">
        <v>1695</v>
      </c>
      <c r="AZ59" s="998" t="s">
        <v>1696</v>
      </c>
      <c r="BE59" s="1048">
        <v>2057</v>
      </c>
      <c r="BJ59" s="1145" t="s">
        <v>1651</v>
      </c>
      <c r="BL59" s="1145" t="s">
        <v>1651</v>
      </c>
    </row>
    <row r="60" spans="1:64" ht="11.25" customHeight="1">
      <c r="A60" s="1005" t="s">
        <v>1697</v>
      </c>
      <c r="D60" s="1047" t="s">
        <v>1698</v>
      </c>
      <c r="E60" s="1025" t="s">
        <v>1580</v>
      </c>
      <c r="F60" s="1005" t="s">
        <v>1694</v>
      </c>
      <c r="AX60" s="1048" t="s">
        <v>1699</v>
      </c>
      <c r="AZ60" s="1048" t="s">
        <v>1216</v>
      </c>
      <c r="BE60" s="1048">
        <v>2058</v>
      </c>
      <c r="BJ60" s="1145" t="s">
        <v>1657</v>
      </c>
      <c r="BL60" s="1145" t="s">
        <v>1657</v>
      </c>
    </row>
    <row r="61" spans="1:64" ht="11.25" customHeight="1">
      <c r="A61" s="1005" t="s">
        <v>1700</v>
      </c>
      <c r="D61" s="1047" t="s">
        <v>1701</v>
      </c>
      <c r="E61" s="1025" t="s">
        <v>1580</v>
      </c>
      <c r="F61" s="1005" t="s">
        <v>1694</v>
      </c>
      <c r="AX61" s="1048" t="s">
        <v>1702</v>
      </c>
      <c r="AZ61" s="1048" t="s">
        <v>1243</v>
      </c>
      <c r="BE61" s="1048">
        <v>2059</v>
      </c>
      <c r="BL61" s="1145" t="s">
        <v>1039</v>
      </c>
    </row>
    <row r="62" spans="1:64" ht="11.25" customHeight="1">
      <c r="A62" s="1005" t="s">
        <v>1703</v>
      </c>
      <c r="D62" s="1047" t="s">
        <v>130</v>
      </c>
      <c r="E62" s="1025">
        <v>30</v>
      </c>
      <c r="F62" s="1005" t="s">
        <v>1694</v>
      </c>
      <c r="AZ62" s="1048" t="s">
        <v>1278</v>
      </c>
      <c r="BE62" s="1048">
        <v>2060</v>
      </c>
      <c r="BL62" s="1145" t="s">
        <v>1041</v>
      </c>
    </row>
    <row r="63" spans="1:64" ht="11.25" customHeight="1">
      <c r="A63" s="1005" t="s">
        <v>1704</v>
      </c>
      <c r="D63" s="1047" t="s">
        <v>1705</v>
      </c>
      <c r="E63" s="1025">
        <v>30</v>
      </c>
      <c r="F63" s="1005" t="s">
        <v>1694</v>
      </c>
      <c r="AZ63" s="1048" t="s">
        <v>1310</v>
      </c>
      <c r="BE63" s="1048">
        <v>2061</v>
      </c>
    </row>
    <row r="64" spans="1:64" ht="11.25" customHeight="1">
      <c r="A64" s="1005" t="s">
        <v>1706</v>
      </c>
      <c r="D64" s="1047" t="s">
        <v>1707</v>
      </c>
      <c r="E64" s="1025">
        <v>30</v>
      </c>
      <c r="F64" s="1005" t="s">
        <v>1694</v>
      </c>
      <c r="AZ64" s="1048" t="s">
        <v>1333</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1217</v>
      </c>
      <c r="BE67" s="1048">
        <v>2065</v>
      </c>
    </row>
    <row r="68" spans="1:66" ht="11.25" customHeight="1">
      <c r="A68" s="1005" t="s">
        <v>1712</v>
      </c>
      <c r="AZ68" s="1048" t="s">
        <v>1244</v>
      </c>
      <c r="BE68" s="1048">
        <v>2066</v>
      </c>
      <c r="BH68" s="998" t="s">
        <v>1713</v>
      </c>
      <c r="BJ68" s="998" t="s">
        <v>1714</v>
      </c>
      <c r="BL68" s="998" t="s">
        <v>1715</v>
      </c>
      <c r="BN68" s="998" t="s">
        <v>1716</v>
      </c>
    </row>
    <row r="69" spans="1:66" ht="11.25" customHeight="1">
      <c r="A69" s="1005" t="s">
        <v>1717</v>
      </c>
      <c r="AZ69" s="1048" t="s">
        <v>1279</v>
      </c>
      <c r="BE69" s="1048">
        <v>2067</v>
      </c>
      <c r="BH69" s="999" t="s">
        <v>1718</v>
      </c>
      <c r="BI69" s="1046" t="s">
        <v>108</v>
      </c>
      <c r="BJ69" s="999" t="s">
        <v>1719</v>
      </c>
      <c r="BK69" s="1046" t="s">
        <v>108</v>
      </c>
      <c r="BL69" s="999" t="s">
        <v>1720</v>
      </c>
      <c r="BM69" s="1001" t="s">
        <v>108</v>
      </c>
      <c r="BN69" s="999" t="s">
        <v>1721</v>
      </c>
    </row>
    <row r="70" spans="1:66" ht="11.25" customHeight="1">
      <c r="A70" s="1005" t="s">
        <v>1722</v>
      </c>
      <c r="AZ70" s="1048" t="s">
        <v>1311</v>
      </c>
      <c r="BE70" s="1048">
        <v>2068</v>
      </c>
      <c r="BH70" s="999" t="s">
        <v>1723</v>
      </c>
      <c r="BJ70" s="999" t="s">
        <v>1724</v>
      </c>
      <c r="BL70" s="999" t="s">
        <v>1725</v>
      </c>
      <c r="BN70" s="999" t="s">
        <v>1726</v>
      </c>
    </row>
    <row r="71" spans="1:66" ht="11.25" customHeight="1">
      <c r="A71" s="1005" t="s">
        <v>1727</v>
      </c>
      <c r="AZ71" s="1048" t="s">
        <v>1313</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110</v>
      </c>
      <c r="BJ73" s="999" t="s">
        <v>1737</v>
      </c>
      <c r="BK73" s="1046" t="s">
        <v>110</v>
      </c>
      <c r="BL73" s="999" t="s">
        <v>1738</v>
      </c>
      <c r="BM73" s="1001" t="s">
        <v>110</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1226</v>
      </c>
      <c r="BH76" s="999" t="s">
        <v>1749</v>
      </c>
      <c r="BJ76" s="999" t="s">
        <v>1750</v>
      </c>
      <c r="BL76" s="999" t="s">
        <v>1751</v>
      </c>
    </row>
    <row r="77" spans="1:66" ht="11.25" customHeight="1">
      <c r="A77" s="1005" t="s">
        <v>1752</v>
      </c>
      <c r="AZ77" s="1048" t="s">
        <v>1254</v>
      </c>
    </row>
    <row r="78" spans="1:66" ht="11.25" customHeight="1">
      <c r="A78" s="1005" t="s">
        <v>1753</v>
      </c>
      <c r="AZ78" s="1048" t="s">
        <v>1286</v>
      </c>
    </row>
    <row r="79" spans="1:66" ht="11.25" customHeight="1">
      <c r="A79" s="1005" t="s">
        <v>1754</v>
      </c>
      <c r="AZ79" s="1048" t="s">
        <v>1317</v>
      </c>
      <c r="BH79" s="998" t="s">
        <v>1755</v>
      </c>
      <c r="BJ79" s="998" t="s">
        <v>1756</v>
      </c>
      <c r="BL79" s="998" t="s">
        <v>1757</v>
      </c>
    </row>
    <row r="80" spans="1:66" ht="11.25" customHeight="1">
      <c r="A80" s="1005" t="s">
        <v>1758</v>
      </c>
      <c r="AZ80" s="1048" t="s">
        <v>1338</v>
      </c>
      <c r="BH80" s="999" t="s">
        <v>1759</v>
      </c>
      <c r="BJ80" s="999" t="s">
        <v>1760</v>
      </c>
      <c r="BL80" s="999" t="s">
        <v>1761</v>
      </c>
    </row>
    <row r="81" spans="1:66" ht="11.25" customHeight="1">
      <c r="A81" s="1005" t="s">
        <v>1762</v>
      </c>
      <c r="AZ81" s="1048" t="s">
        <v>1355</v>
      </c>
      <c r="BH81" s="999" t="s">
        <v>1763</v>
      </c>
      <c r="BJ81" s="999" t="s">
        <v>1764</v>
      </c>
      <c r="BL81" s="999" t="s">
        <v>1765</v>
      </c>
    </row>
    <row r="82" spans="1:66" ht="11.25" customHeight="1">
      <c r="A82" s="1005" t="s">
        <v>1766</v>
      </c>
      <c r="AZ82" s="1048" t="s">
        <v>1370</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16</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1502</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1836</v>
      </c>
      <c r="BA116" s="1828" t="s">
        <v>1837</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B19C-949E-5F43-9D47-A4FD8E2C000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55" customHeight="1">
      <c r="A4" s="1478"/>
      <c r="B4" s="1478"/>
      <c r="J4" s="393">
        <v>11</v>
      </c>
    </row>
    <row r="5" spans="1:10" ht="27.3"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Ханты-Мансийский автономный округ</v>
      </c>
      <c r="E6" s="2137"/>
      <c r="F6" s="2137"/>
      <c r="I6" s="653"/>
      <c r="J6" s="393">
        <v>17</v>
      </c>
    </row>
    <row r="7" spans="1:10" s="415" customFormat="1" ht="11.55" customHeight="1">
      <c r="A7" s="439"/>
      <c r="B7" s="439"/>
      <c r="D7" s="652"/>
      <c r="E7" s="652"/>
      <c r="F7" s="690"/>
      <c r="G7" s="652"/>
      <c r="J7" s="415">
        <v>11</v>
      </c>
    </row>
    <row r="8" spans="1:10" ht="11.25" hidden="1" customHeight="1">
      <c r="A8" s="440"/>
      <c r="B8" s="440"/>
      <c r="C8" s="395"/>
      <c r="D8" s="401"/>
      <c r="E8" s="2143"/>
      <c r="F8" s="2143"/>
      <c r="J8" s="393">
        <v>0</v>
      </c>
    </row>
    <row r="9" spans="1:10" ht="11.55" customHeight="1">
      <c r="A9" s="440"/>
      <c r="B9" s="440"/>
      <c r="C9" s="395"/>
      <c r="D9" s="2140" t="s">
        <v>298</v>
      </c>
      <c r="E9" s="2141"/>
      <c r="F9" s="2141"/>
      <c r="G9" s="2144" t="s">
        <v>299</v>
      </c>
      <c r="J9" s="393">
        <v>11</v>
      </c>
    </row>
    <row r="10" spans="1:10" ht="11.55" customHeight="1">
      <c r="A10" s="440"/>
      <c r="B10" s="440"/>
      <c r="C10" s="395"/>
      <c r="D10" s="1402" t="s">
        <v>87</v>
      </c>
      <c r="E10" s="1404" t="s">
        <v>300</v>
      </c>
      <c r="F10" s="1404" t="s">
        <v>301</v>
      </c>
      <c r="G10" s="2145"/>
      <c r="J10" s="393">
        <v>11</v>
      </c>
    </row>
    <row r="11" spans="1:10" ht="1.0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"Юграавиа"</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95" customHeight="1">
      <c r="A13" s="440"/>
      <c r="B13" s="440"/>
      <c r="C13" s="395"/>
      <c r="D13" s="1448">
        <v>2</v>
      </c>
      <c r="E13" s="1455" t="s">
        <v>1853</v>
      </c>
      <c r="F13" s="1449" t="s">
        <v>304</v>
      </c>
      <c r="G13" s="412"/>
      <c r="H13" s="1461"/>
      <c r="J13" s="393">
        <v>19</v>
      </c>
    </row>
    <row r="14" spans="1:10" ht="19.95" customHeight="1">
      <c r="A14" s="440"/>
      <c r="B14" s="440"/>
      <c r="C14" s="395"/>
      <c r="D14" s="1451" t="s">
        <v>707</v>
      </c>
      <c r="E14" s="1452" t="s">
        <v>1854</v>
      </c>
      <c r="F14" s="1454"/>
      <c r="G14" s="1453" t="s">
        <v>1855</v>
      </c>
      <c r="H14" s="1461"/>
      <c r="J14" s="393">
        <v>19</v>
      </c>
    </row>
    <row r="15" spans="1:10" ht="19.95"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3" customHeight="1">
      <c r="A17" s="440"/>
      <c r="B17" s="440"/>
      <c r="C17" s="395"/>
      <c r="D17" s="1448">
        <v>3</v>
      </c>
      <c r="E17" s="1455" t="s">
        <v>1860</v>
      </c>
      <c r="F17" s="1454"/>
      <c r="G17" s="412" t="s">
        <v>1861</v>
      </c>
      <c r="H17" s="1461"/>
      <c r="J17" s="393">
        <v>46</v>
      </c>
    </row>
    <row r="18" spans="1:10" ht="48.3"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8" t="s">
        <v>1864</v>
      </c>
      <c r="H19" s="413"/>
      <c r="J19" s="393">
        <v>22</v>
      </c>
    </row>
    <row r="20" spans="1:10" s="1458" customFormat="1" ht="5.25" hidden="1" customHeight="1">
      <c r="A20" s="440"/>
      <c r="B20" s="440"/>
      <c r="C20" s="1457"/>
      <c r="D20" s="1456" t="s">
        <v>1114</v>
      </c>
      <c r="E20" s="945"/>
      <c r="F20" s="944"/>
      <c r="G20" s="2349"/>
      <c r="J20" s="1458">
        <v>0</v>
      </c>
    </row>
    <row r="21" spans="1:10" ht="15.75" customHeight="1">
      <c r="A21" s="440"/>
      <c r="B21" s="440"/>
      <c r="C21" s="395"/>
      <c r="D21" s="405"/>
      <c r="E21" s="353" t="s">
        <v>337</v>
      </c>
      <c r="F21" s="407"/>
      <c r="G21" s="2350"/>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95"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5CC4-3F15-C001-FF07-21431ED6F0BD}">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2"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7"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3"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7"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7" customHeight="1">
      <c r="A7" s="1083"/>
      <c r="B7" s="1088"/>
      <c r="C7" s="1083"/>
      <c r="D7" s="1423"/>
      <c r="E7" s="2038" t="s">
        <v>298</v>
      </c>
      <c r="F7" s="2043"/>
      <c r="G7" s="2043"/>
      <c r="H7" s="2043"/>
      <c r="I7" s="2043"/>
      <c r="J7" s="2351"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2.0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7"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0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7" customHeight="1">
      <c r="IU16" s="1083">
        <v>14</v>
      </c>
    </row>
    <row r="17" spans="1:255" ht="14.7" customHeight="1">
      <c r="IU17" s="1083">
        <v>14</v>
      </c>
    </row>
    <row r="18" spans="1:255" ht="14.7" customHeight="1">
      <c r="IU18" s="1083">
        <v>14</v>
      </c>
    </row>
    <row r="19" spans="1:255" ht="14.7" customHeight="1">
      <c r="G19" s="311"/>
      <c r="H19" s="311"/>
      <c r="I19" s="311"/>
      <c r="IU19" s="1083">
        <v>14</v>
      </c>
    </row>
    <row r="20" spans="1:255" ht="14.7" customHeight="1">
      <c r="IU20" s="1083">
        <v>14</v>
      </c>
    </row>
    <row r="21" spans="1:255" ht="14.7" customHeight="1">
      <c r="IU21" s="1083">
        <v>14</v>
      </c>
    </row>
    <row r="22" spans="1:255" ht="14.7" customHeight="1">
      <c r="IU22" s="1083">
        <v>14</v>
      </c>
    </row>
    <row r="23" spans="1:255" ht="14.7"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8F82-F66E-5E94-4336-5A2E66C51FB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АО "Юграавиа"</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7"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3"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526"/>
      <c r="M5" s="185"/>
      <c r="N5" s="438"/>
      <c r="O5" s="438"/>
      <c r="P5" s="438"/>
      <c r="Q5" s="164"/>
      <c r="R5" s="438"/>
      <c r="S5" s="163"/>
      <c r="T5" s="163"/>
      <c r="U5" s="163"/>
      <c r="V5" s="163"/>
      <c r="IW5" s="445">
        <v>26</v>
      </c>
    </row>
    <row r="6" spans="1:257" s="1746" customFormat="1" ht="14.7"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7" customHeight="1">
      <c r="A7" s="1083"/>
      <c r="B7" s="1088"/>
      <c r="C7" s="1083"/>
      <c r="D7" s="1423"/>
      <c r="E7" s="2038" t="s">
        <v>298</v>
      </c>
      <c r="F7" s="2043"/>
      <c r="G7" s="2043"/>
      <c r="H7" s="2043"/>
      <c r="I7" s="2043"/>
      <c r="J7" s="2043"/>
      <c r="K7" s="2043"/>
      <c r="L7" s="2351" t="s">
        <v>299</v>
      </c>
      <c r="M7" s="438"/>
      <c r="N7" s="438"/>
      <c r="O7" s="438"/>
      <c r="P7" s="438"/>
      <c r="Q7" s="164"/>
      <c r="R7" s="438"/>
      <c r="S7" s="163"/>
      <c r="T7" s="163"/>
      <c r="U7" s="163"/>
      <c r="V7" s="163"/>
      <c r="IW7" s="445">
        <v>14</v>
      </c>
    </row>
    <row r="8" spans="1:257" s="1746" customFormat="1" ht="67.2"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1872</v>
      </c>
      <c r="H9" s="1465" t="s">
        <v>1873</v>
      </c>
      <c r="I9" s="1465" t="s">
        <v>1874</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АО "Юграавиа"</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1875</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2.0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7"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0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5C25-251D-7F49-69D6-43CB586AE4E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АО "Юграавиа"</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7"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3"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2"/>
      <c r="G5" s="2042"/>
      <c r="H5" s="2042"/>
      <c r="I5" s="2042"/>
      <c r="J5" s="2042"/>
      <c r="K5" s="2042"/>
      <c r="L5" s="1563"/>
      <c r="M5" s="186"/>
      <c r="N5" s="1552"/>
      <c r="O5" s="1552"/>
      <c r="P5" s="1552"/>
      <c r="Q5" s="1552"/>
      <c r="R5" s="1552"/>
      <c r="S5" s="163"/>
      <c r="T5" s="163"/>
      <c r="U5" s="163"/>
      <c r="V5" s="163"/>
      <c r="IW5" s="1537">
        <v>26</v>
      </c>
    </row>
    <row r="6" spans="1:257" s="1746" customFormat="1" ht="14.7"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7" customHeight="1">
      <c r="A7" s="1559"/>
      <c r="B7" s="1294"/>
      <c r="C7" s="1559"/>
      <c r="D7" s="1443"/>
      <c r="E7" s="2038" t="s">
        <v>298</v>
      </c>
      <c r="F7" s="2043"/>
      <c r="G7" s="2043"/>
      <c r="H7" s="2043"/>
      <c r="I7" s="2043"/>
      <c r="J7" s="2043"/>
      <c r="K7" s="2043"/>
      <c r="L7" s="2351" t="s">
        <v>299</v>
      </c>
      <c r="M7" s="1552"/>
      <c r="N7" s="1552"/>
      <c r="O7" s="1552"/>
      <c r="P7" s="1552"/>
      <c r="Q7" s="1552"/>
      <c r="R7" s="1552"/>
      <c r="S7" s="163"/>
      <c r="T7" s="163"/>
      <c r="U7" s="163"/>
      <c r="V7" s="163"/>
      <c r="IW7" s="1537">
        <v>14</v>
      </c>
    </row>
    <row r="8" spans="1:257" s="1746" customFormat="1" ht="67.2" customHeight="1">
      <c r="A8" s="1559"/>
      <c r="B8" s="1294"/>
      <c r="C8" s="1559"/>
      <c r="D8" s="1443"/>
      <c r="E8" s="2355" t="s">
        <v>87</v>
      </c>
      <c r="F8" s="2355" t="s">
        <v>1876</v>
      </c>
      <c r="G8" s="2357" t="s">
        <v>1877</v>
      </c>
      <c r="H8" s="2358"/>
      <c r="I8" s="2359"/>
      <c r="J8" s="2355" t="s">
        <v>1878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1872</v>
      </c>
      <c r="H9" s="1820" t="s">
        <v>1873</v>
      </c>
      <c r="I9" s="1820" t="s">
        <v>1874</v>
      </c>
      <c r="J9" s="2356"/>
      <c r="K9" s="2356"/>
      <c r="L9" s="2352"/>
      <c r="M9" s="1552"/>
      <c r="N9" s="1552"/>
      <c r="O9" s="1552"/>
      <c r="P9" s="1552"/>
      <c r="Q9" s="1552"/>
      <c r="R9" s="1552"/>
      <c r="S9" s="163"/>
      <c r="T9" s="163"/>
      <c r="U9" s="163"/>
      <c r="V9" s="163"/>
      <c r="IW9" s="1537">
        <v>28</v>
      </c>
    </row>
    <row r="10" spans="1:257" s="1776" customFormat="1" ht="1.05" customHeight="1">
      <c r="A10" s="2041"/>
      <c r="B10" s="1294">
        <v>1</v>
      </c>
      <c r="C10" s="1294"/>
      <c r="D10" s="732"/>
      <c r="E10" s="727">
        <v>0</v>
      </c>
      <c r="F10" s="1817" t="str">
        <f>IF(ROIV_INFO_NAME="","",ROIV_INFO_NAME)</f>
        <v>АО "Юграавиа"</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1875</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2.0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7"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0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F78D-4A1A-FD31-A864-6A53FE19C30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25" style="1563" hidden="1"/>
  </cols>
  <sheetData>
    <row r="1" spans="1:17" ht="22.5" hidden="1" customHeight="1">
      <c r="Q1" s="1083" t="s">
        <v>14</v>
      </c>
    </row>
    <row r="2" spans="1:17" s="1776" customFormat="1" ht="22.5" hidden="1" customHeight="1">
      <c r="A2" s="434"/>
      <c r="B2" s="1088">
        <v>1</v>
      </c>
      <c r="C2" s="1088"/>
      <c r="D2" s="1851" t="s">
        <v>687</v>
      </c>
      <c r="E2" s="2056">
        <v>1</v>
      </c>
      <c r="F2" s="2223" t="str">
        <f>IF(region_name="","",region_name)</f>
        <v>Ханты-Мансийский автономный округ</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7" customHeight="1">
      <c r="A6" s="1083"/>
      <c r="B6" s="1088"/>
      <c r="C6" s="1083"/>
      <c r="D6" s="1423"/>
      <c r="E6" s="447"/>
      <c r="F6" s="447"/>
      <c r="G6" s="447"/>
      <c r="H6" s="447"/>
      <c r="I6" s="447"/>
      <c r="J6" s="447"/>
      <c r="K6" s="447"/>
      <c r="L6" s="447"/>
      <c r="M6" s="447"/>
      <c r="N6" s="1563"/>
      <c r="O6" s="185"/>
      <c r="P6" s="438"/>
      <c r="Q6" s="445">
        <v>14</v>
      </c>
    </row>
    <row r="7" spans="1:17" s="1746" customFormat="1" ht="27.3"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7"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7" customHeight="1">
      <c r="A10" s="1083"/>
      <c r="B10" s="1088"/>
      <c r="C10" s="1083"/>
      <c r="D10" s="1423"/>
      <c r="E10" s="2056" t="s">
        <v>298</v>
      </c>
      <c r="F10" s="2056"/>
      <c r="G10" s="2056"/>
      <c r="H10" s="2056"/>
      <c r="I10" s="2056"/>
      <c r="J10" s="2056"/>
      <c r="K10" s="2056"/>
      <c r="L10" s="2056"/>
      <c r="M10" s="2038"/>
      <c r="N10" s="2355" t="s">
        <v>299</v>
      </c>
      <c r="O10" s="438"/>
      <c r="P10" s="438"/>
      <c r="Q10" s="445">
        <v>14</v>
      </c>
    </row>
    <row r="11" spans="1:17" s="1746" customFormat="1" ht="44.25" customHeight="1">
      <c r="A11" s="1559"/>
      <c r="B11" s="1294"/>
      <c r="C11" s="1559"/>
      <c r="D11" s="1443"/>
      <c r="E11" s="2364" t="s">
        <v>87</v>
      </c>
      <c r="F11" s="2364" t="s">
        <v>302</v>
      </c>
      <c r="G11" s="2364" t="s">
        <v>1880</v>
      </c>
      <c r="H11" s="2364"/>
      <c r="I11" s="2364" t="s">
        <v>1881</v>
      </c>
      <c r="J11" s="2364"/>
      <c r="K11" s="2364"/>
      <c r="L11" s="2364" t="s">
        <v>1882</v>
      </c>
      <c r="M11" s="2357" t="s">
        <v>1883</v>
      </c>
      <c r="N11" s="2363"/>
      <c r="O11" s="1552"/>
      <c r="P11" s="1552"/>
      <c r="Q11" s="1537">
        <v>42</v>
      </c>
    </row>
    <row r="12" spans="1:17" s="1746" customFormat="1" ht="29.25" customHeight="1">
      <c r="A12" s="1083"/>
      <c r="B12" s="1088"/>
      <c r="C12" s="1083"/>
      <c r="D12" s="1423"/>
      <c r="E12" s="2355"/>
      <c r="F12" s="2364"/>
      <c r="G12" s="1835" t="s">
        <v>1884</v>
      </c>
      <c r="H12" s="1835" t="s">
        <v>306</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Ханты-Мансийский автономный округ</v>
      </c>
      <c r="G13" s="2372"/>
      <c r="H13" s="2366"/>
      <c r="I13" s="412"/>
      <c r="J13" s="1831">
        <v>1</v>
      </c>
      <c r="K13" s="1844"/>
      <c r="L13" s="1845"/>
      <c r="M13" s="1845"/>
      <c r="N13" s="2360" t="s">
        <v>1885</v>
      </c>
      <c r="O13" s="1463"/>
      <c r="P13" s="449"/>
      <c r="Q13" s="361">
        <v>22</v>
      </c>
    </row>
    <row r="14" spans="1:17" s="1776" customFormat="1" ht="23.25" customHeight="1">
      <c r="A14" s="2041"/>
      <c r="B14" s="1088"/>
      <c r="C14" s="1088"/>
      <c r="D14" s="733"/>
      <c r="E14" s="2056"/>
      <c r="F14" s="2371"/>
      <c r="G14" s="2372"/>
      <c r="H14" s="2367"/>
      <c r="I14" s="359"/>
      <c r="J14" s="1428"/>
      <c r="K14" s="1428" t="s">
        <v>1879</v>
      </c>
      <c r="L14" s="1471"/>
      <c r="M14" s="1471"/>
      <c r="N14" s="2361"/>
      <c r="O14" s="1463"/>
      <c r="P14" s="449"/>
      <c r="Q14" s="361">
        <v>22</v>
      </c>
    </row>
    <row r="15" spans="1:17" s="1776" customFormat="1" ht="23.25" customHeight="1">
      <c r="A15" s="2041"/>
      <c r="B15" s="1088"/>
      <c r="C15" s="350"/>
      <c r="D15" s="733"/>
      <c r="E15" s="359"/>
      <c r="F15" s="1428" t="s">
        <v>1871</v>
      </c>
      <c r="G15" s="1470"/>
      <c r="H15" s="1470"/>
      <c r="I15" s="125"/>
      <c r="J15" s="125"/>
      <c r="K15" s="125"/>
      <c r="L15" s="125"/>
      <c r="M15" s="125"/>
      <c r="N15" s="2361"/>
      <c r="O15" s="1464"/>
      <c r="P15" s="449"/>
      <c r="Q15" s="361">
        <v>22</v>
      </c>
    </row>
    <row r="16" spans="1:17" s="1746" customFormat="1" ht="22.05" customHeight="1">
      <c r="A16" s="1083"/>
      <c r="B16" s="1088"/>
      <c r="C16" s="1083"/>
      <c r="D16" s="389"/>
      <c r="E16" s="118"/>
      <c r="F16" s="118"/>
      <c r="G16" s="118"/>
      <c r="H16" s="118"/>
      <c r="I16" s="118"/>
      <c r="J16" s="118"/>
      <c r="K16" s="118"/>
      <c r="L16" s="118"/>
      <c r="M16" s="447"/>
      <c r="N16" s="1563"/>
      <c r="O16" s="438"/>
      <c r="P16" s="438"/>
      <c r="Q16" s="445">
        <v>21</v>
      </c>
    </row>
    <row r="17" spans="1:17" s="1746" customFormat="1" ht="14.7"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0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E90A8-6BA2-A97F-2DB4-AAEF49E5485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6" hidden="1"/>
    <col min="2" max="2" width="9.1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1886</v>
      </c>
      <c r="E5" s="2042"/>
      <c r="F5" s="2042"/>
      <c r="G5" s="2042"/>
      <c r="H5" s="2042"/>
      <c r="I5" s="203"/>
      <c r="M5" s="23">
        <v>30</v>
      </c>
    </row>
    <row r="6" spans="1:13" ht="3" hidden="1" customHeight="1">
      <c r="D6" s="62"/>
      <c r="E6" s="62"/>
      <c r="F6" s="62"/>
      <c r="G6" s="62"/>
      <c r="H6" s="62"/>
      <c r="I6" s="62"/>
      <c r="M6" s="61">
        <v>0</v>
      </c>
    </row>
    <row r="7" spans="1:13" s="296" customFormat="1" ht="14.7" customHeight="1">
      <c r="B7" s="59"/>
      <c r="C7" s="60"/>
      <c r="D7" s="63"/>
      <c r="E7" s="63"/>
      <c r="F7" s="63"/>
      <c r="G7" s="63"/>
      <c r="H7" s="690"/>
      <c r="I7" s="63"/>
      <c r="J7" s="64"/>
      <c r="M7" s="58">
        <v>14</v>
      </c>
    </row>
    <row r="8" spans="1:13" ht="14.7" customHeight="1">
      <c r="D8" s="2145" t="s">
        <v>298</v>
      </c>
      <c r="E8" s="2145"/>
      <c r="F8" s="2145"/>
      <c r="G8" s="2145"/>
      <c r="H8" s="2145"/>
      <c r="I8" s="2145" t="s">
        <v>299</v>
      </c>
      <c r="M8" s="61">
        <v>14</v>
      </c>
    </row>
    <row r="9" spans="1:13" ht="29.25" customHeight="1">
      <c r="D9" s="2145" t="s">
        <v>87</v>
      </c>
      <c r="E9" s="2145" t="s">
        <v>1887</v>
      </c>
      <c r="F9" s="2145"/>
      <c r="G9" s="2145"/>
      <c r="H9" s="2145"/>
      <c r="I9" s="2145"/>
      <c r="M9" s="61">
        <v>28</v>
      </c>
    </row>
    <row r="10" spans="1:13" ht="24" customHeight="1">
      <c r="D10" s="2145"/>
      <c r="E10" s="67" t="s">
        <v>1888</v>
      </c>
      <c r="F10" s="67" t="s">
        <v>1889</v>
      </c>
      <c r="G10" s="67" t="s">
        <v>1890</v>
      </c>
      <c r="H10" s="67" t="s">
        <v>388</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1891</v>
      </c>
      <c r="K12" s="210"/>
      <c r="L12" s="211"/>
      <c r="M12" s="57">
        <v>25</v>
      </c>
    </row>
    <row r="13" spans="1:13" ht="15.75" customHeight="1">
      <c r="A13" s="61"/>
      <c r="B13" s="61"/>
      <c r="C13" s="61"/>
      <c r="D13" s="49"/>
      <c r="E13" s="70" t="s">
        <v>466</v>
      </c>
      <c r="F13" s="69"/>
      <c r="G13" s="69"/>
      <c r="H13" s="152"/>
      <c r="I13" s="2102"/>
      <c r="M13" s="61">
        <v>15</v>
      </c>
    </row>
    <row r="14" spans="1:13" ht="3" customHeight="1">
      <c r="A14" s="61"/>
      <c r="B14" s="61"/>
      <c r="C14" s="61"/>
      <c r="M14" s="61">
        <v>3</v>
      </c>
    </row>
    <row r="15" spans="1:13" ht="29.25" customHeight="1">
      <c r="E15" s="2373" t="s">
        <v>1892</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77A6-D003-6A68-C9C8-A0E22AC05D76}">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2" hidden="1"/>
    <col min="3" max="3" width="3" style="31" customWidth="1"/>
    <col min="4" max="4" width="6" style="202" customWidth="1"/>
    <col min="5" max="5" width="94" style="202" customWidth="1"/>
    <col min="6" max="9" width="8" style="202" customWidth="1"/>
    <col min="10" max="10" width="9.1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1893</v>
      </c>
      <c r="E7" s="2375"/>
      <c r="F7" s="205"/>
      <c r="J7" s="9">
        <v>22</v>
      </c>
    </row>
    <row r="8" spans="1:10" ht="3" customHeight="1">
      <c r="C8" s="32"/>
      <c r="D8" s="10"/>
      <c r="E8" s="10"/>
      <c r="J8" s="9">
        <v>3</v>
      </c>
    </row>
    <row r="9" spans="1:10" ht="16.8" customHeight="1">
      <c r="C9" s="32"/>
      <c r="D9" s="45" t="s">
        <v>87</v>
      </c>
      <c r="E9" s="198" t="s">
        <v>1894</v>
      </c>
      <c r="J9" s="9">
        <v>16</v>
      </c>
    </row>
    <row r="10" spans="1:10" ht="1.0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3" t="s">
        <v>1896</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D387-2E45-888C-F8C4-59CEAD736E6A}">
  <sheetPr>
    <tabColor rgb="FFCCCCFF"/>
    <pageSetUpPr fitToPage="1"/>
  </sheetPr>
  <dimension ref="A1:M13"/>
  <sheetViews>
    <sheetView showGridLines="0" topLeftCell="C6" zoomScale="90" workbookViewId="0"/>
  </sheetViews>
  <sheetFormatPr defaultColWidth="9.125" defaultRowHeight="14.25" customHeight="1"/>
  <cols>
    <col min="1" max="2" width="9.125" style="202" hidden="1"/>
    <col min="3" max="3" width="3" style="31" customWidth="1"/>
    <col min="4" max="4" width="6" style="202" customWidth="1"/>
    <col min="5" max="5" width="94" style="202" customWidth="1"/>
    <col min="6" max="12" width="8" style="202" customWidth="1"/>
    <col min="13" max="13" width="9.1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1897</v>
      </c>
      <c r="E7" s="2042"/>
      <c r="F7" s="205"/>
      <c r="M7" s="9">
        <v>22</v>
      </c>
    </row>
    <row r="8" spans="1:13" ht="3" customHeight="1">
      <c r="C8" s="32"/>
      <c r="D8" s="10"/>
      <c r="E8" s="10"/>
      <c r="M8" s="9">
        <v>3</v>
      </c>
    </row>
    <row r="9" spans="1:13" ht="16.8"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7"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92695-C43D-CFE4-FB8C-E5EA4B272795}">
  <sheetPr>
    <tabColor rgb="FFCCCCFF"/>
  </sheetPr>
  <dimension ref="A1:F5"/>
  <sheetViews>
    <sheetView showGridLines="0" zoomScale="90" workbookViewId="0"/>
  </sheetViews>
  <sheetFormatPr defaultColWidth="9.125" defaultRowHeight="11.25" customHeight="1"/>
  <cols>
    <col min="1" max="1" width="1.75" style="1776" customWidth="1"/>
    <col min="2" max="2" width="34.625" style="1776" customWidth="1"/>
    <col min="3" max="3" width="85" style="1776" customWidth="1"/>
    <col min="4" max="4" width="17" style="1776" customWidth="1"/>
    <col min="5" max="5" width="8" style="1776" customWidth="1"/>
    <col min="6" max="6" width="9.125" style="1776" hidden="1"/>
  </cols>
  <sheetData>
    <row r="1" spans="1:6" ht="3" customHeight="1">
      <c r="F1" s="29" t="s">
        <v>14</v>
      </c>
    </row>
    <row r="2" spans="1:6" ht="22.5" customHeight="1">
      <c r="B2" s="2376" t="s">
        <v>1898</v>
      </c>
      <c r="C2" s="2376"/>
      <c r="D2" s="2376"/>
      <c r="E2" s="206"/>
      <c r="F2" s="29">
        <v>22</v>
      </c>
    </row>
    <row r="3" spans="1:6" ht="3" customHeight="1">
      <c r="F3" s="29">
        <v>3</v>
      </c>
    </row>
    <row r="4" spans="1:6" ht="23.25" customHeight="1">
      <c r="B4" s="2006"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F075-83BF-7B05-ED51-DC4D9F18D76C}">
  <sheetPr>
    <tabColor rgb="FFFFCC99"/>
  </sheetPr>
  <dimension ref="A2:GB215"/>
  <sheetViews>
    <sheetView showGridLines="0" zoomScale="85" workbookViewId="0"/>
  </sheetViews>
  <sheetFormatPr defaultColWidth="9.125" defaultRowHeight="17.100000000000001" customHeight="1"/>
  <cols>
    <col min="1" max="1" width="26.625" style="1776" customWidth="1"/>
    <col min="2" max="2" width="10" style="1776" customWidth="1"/>
    <col min="3" max="3" width="9.125" style="1776"/>
    <col min="4" max="4" width="11.125" style="1776" customWidth="1"/>
    <col min="5" max="5" width="16.625" style="1776" customWidth="1"/>
    <col min="6" max="6" width="16.25" style="1776" customWidth="1"/>
    <col min="7" max="7" width="19.125" style="1776" customWidth="1"/>
    <col min="8" max="11" width="10" style="1776" customWidth="1"/>
    <col min="12" max="12" width="12.75" style="1776" customWidth="1"/>
    <col min="13" max="13" width="61.25" style="1776" customWidth="1"/>
    <col min="14" max="14" width="10" style="1776" customWidth="1"/>
    <col min="15" max="17" width="23.75" style="1776" customWidth="1"/>
    <col min="18" max="18" width="11.75" style="1776" customWidth="1"/>
    <col min="19" max="19" width="8.625" style="1776" customWidth="1"/>
    <col min="20" max="20" width="11.75" style="1776" customWidth="1"/>
    <col min="21" max="21" width="8.625" style="1776" customWidth="1"/>
    <col min="22" max="22" width="4.75" style="1776" customWidth="1"/>
    <col min="23" max="23" width="115.75" style="1776" customWidth="1"/>
    <col min="24" max="24" width="115.25" style="1776" customWidth="1"/>
    <col min="25" max="27" width="9.125" style="1776"/>
    <col min="28" max="28" width="115.75" style="1776" customWidth="1"/>
    <col min="29" max="29" width="9.125" style="1776"/>
    <col min="30" max="90" width="115.75" style="1776" customWidth="1"/>
    <col min="91" max="184" width="9.1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2">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687</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8" t="s">
        <v>311</v>
      </c>
      <c r="B47" s="440"/>
      <c r="C47" s="2149"/>
      <c r="D47" s="383" t="str">
        <f>A47</f>
        <v>5.1</v>
      </c>
      <c r="E47" s="380" t="s">
        <v>312</v>
      </c>
      <c r="F47" s="1899" t="s">
        <v>304</v>
      </c>
      <c r="G47" s="382" t="s">
        <v>313</v>
      </c>
      <c r="H47" s="413"/>
      <c r="I47" s="784"/>
    </row>
    <row r="48" spans="1:38" s="393" customFormat="1" ht="22.5" customHeight="1">
      <c r="A48" s="2138"/>
      <c r="B48" s="440"/>
      <c r="C48" s="2149"/>
      <c r="D48" s="378" t="str">
        <f>D47&amp;".1"</f>
        <v>5.1.1</v>
      </c>
      <c r="E48" s="377" t="s">
        <v>314</v>
      </c>
      <c r="F48" s="1900" t="s">
        <v>22</v>
      </c>
      <c r="G48" s="412"/>
      <c r="H48" s="413"/>
      <c r="I48" s="784"/>
    </row>
    <row r="49" spans="1:45" s="393" customFormat="1" ht="22.5" customHeight="1">
      <c r="A49" s="2138"/>
      <c r="B49" s="440"/>
      <c r="C49" s="2149"/>
      <c r="D49" s="378" t="str">
        <f>D47&amp;".2"</f>
        <v>5.1.2</v>
      </c>
      <c r="E49" s="377" t="s">
        <v>315</v>
      </c>
      <c r="F49" s="1659" t="s">
        <v>22</v>
      </c>
      <c r="G49" s="382" t="s">
        <v>316</v>
      </c>
      <c r="H49" s="413"/>
      <c r="I49" s="784"/>
    </row>
    <row r="50" spans="1:45" s="393" customFormat="1" ht="22.5" customHeight="1">
      <c r="A50" s="2138"/>
      <c r="B50" s="440"/>
      <c r="C50" s="2149"/>
      <c r="D50" s="378" t="str">
        <f>D47&amp;".3"</f>
        <v>5.1.3</v>
      </c>
      <c r="E50" s="377" t="s">
        <v>317</v>
      </c>
      <c r="F50" s="1900" t="s">
        <v>22</v>
      </c>
      <c r="G50" s="412"/>
      <c r="H50" s="413"/>
      <c r="I50" s="784"/>
    </row>
    <row r="51" spans="1:45" s="393" customFormat="1" ht="22.5" customHeight="1">
      <c r="A51" s="2138"/>
      <c r="B51" s="440"/>
      <c r="C51" s="2149"/>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1917</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1921</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1923</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608</v>
      </c>
      <c r="F118" s="2280"/>
      <c r="G118" s="2280"/>
      <c r="H118" s="2280"/>
      <c r="I118" s="2280"/>
      <c r="J118" s="2280"/>
      <c r="K118" s="2280"/>
      <c r="L118" s="2280"/>
      <c r="M118" s="2280"/>
      <c r="N118" s="2280"/>
      <c r="O118" s="2280"/>
      <c r="P118" s="2280"/>
      <c r="Q118" s="496">
        <f>SUMIF(T119:T120,"i",Q119:Q120)</f>
        <v>0</v>
      </c>
      <c r="R118" s="948"/>
      <c r="S118" s="1725" t="s">
        <v>609</v>
      </c>
      <c r="T118" s="655" t="s">
        <v>610</v>
      </c>
      <c r="U118" s="2188">
        <v>1</v>
      </c>
      <c r="V118" s="2188" t="s">
        <v>573</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1930</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611</v>
      </c>
      <c r="F121" s="2280"/>
      <c r="G121" s="2280"/>
      <c r="H121" s="2280"/>
      <c r="I121" s="2280"/>
      <c r="J121" s="2280"/>
      <c r="K121" s="2280"/>
      <c r="L121" s="2280"/>
      <c r="M121" s="2280"/>
      <c r="N121" s="2280"/>
      <c r="O121" s="2280"/>
      <c r="P121" s="2280"/>
      <c r="Q121" s="496">
        <f>SUMIF(T122:T123,"i",Q122:Q123)</f>
        <v>0</v>
      </c>
      <c r="R121" s="948"/>
      <c r="S121" s="1725" t="s">
        <v>612</v>
      </c>
      <c r="T121" s="655" t="s">
        <v>610</v>
      </c>
      <c r="U121" s="2188">
        <v>1</v>
      </c>
      <c r="V121" s="2188"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1930</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608</v>
      </c>
      <c r="F130" s="2280"/>
      <c r="G130" s="2280"/>
      <c r="H130" s="2280"/>
      <c r="I130" s="2280"/>
      <c r="J130" s="2280"/>
      <c r="K130" s="2280"/>
      <c r="L130" s="2280"/>
      <c r="M130" s="2280"/>
      <c r="N130" s="2280"/>
      <c r="O130" s="2280"/>
      <c r="P130" s="2280"/>
      <c r="Q130" s="496">
        <f>SUMIF(T131:T132,"i",Q131:Q132)</f>
        <v>0</v>
      </c>
      <c r="R130" s="948"/>
      <c r="S130" s="1725" t="s">
        <v>609</v>
      </c>
      <c r="T130" s="655" t="s">
        <v>610</v>
      </c>
      <c r="U130" s="2188">
        <v>1</v>
      </c>
      <c r="V130" s="2188" t="s">
        <v>573</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1930</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610</v>
      </c>
      <c r="U133" s="2188">
        <v>1</v>
      </c>
      <c r="V133" s="2188"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7"/>
      <c r="F139" s="2067" t="s">
        <v>108</v>
      </c>
      <c r="G139" s="2410" t="s">
        <v>22</v>
      </c>
      <c r="H139" s="227"/>
      <c r="I139" s="575" t="s">
        <v>108</v>
      </c>
      <c r="J139" s="1734" t="s">
        <v>1933</v>
      </c>
      <c r="K139" s="576" t="s">
        <v>544</v>
      </c>
      <c r="L139" s="2151" t="s">
        <v>544</v>
      </c>
      <c r="M139" s="2113"/>
      <c r="N139" s="576" t="s">
        <v>544</v>
      </c>
      <c r="O139" s="576" t="s">
        <v>544</v>
      </c>
      <c r="P139" s="576" t="s">
        <v>544</v>
      </c>
      <c r="Q139" s="577">
        <f>SUM(Q140:Q142)</f>
        <v>0</v>
      </c>
      <c r="R139" s="577">
        <f>IF(R136=0,0,(Q136/R136)*100)</f>
        <v>0</v>
      </c>
      <c r="S139" s="2125"/>
      <c r="T139" s="655" t="s">
        <v>610</v>
      </c>
      <c r="U139" s="29"/>
      <c r="V139" s="29"/>
      <c r="AC139" s="29"/>
    </row>
    <row r="140" spans="1:83" s="1776" customFormat="1" ht="11.25" customHeight="1">
      <c r="A140" s="1733"/>
      <c r="B140" s="1088"/>
      <c r="C140" s="350"/>
      <c r="D140" s="29"/>
      <c r="E140" s="2408"/>
      <c r="F140" s="2067"/>
      <c r="G140" s="2410"/>
      <c r="H140" s="2056"/>
      <c r="I140" s="2337" t="s">
        <v>1020</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1934</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1935</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1020</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1939</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1940</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1941</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DE7C-5B8F-0668-75D5-CAABEFA0CEE4}">
  <sheetPr>
    <tabColor rgb="FFFFCC99"/>
  </sheetPr>
  <dimension ref="A1:H34"/>
  <sheetViews>
    <sheetView showGridLines="0" workbookViewId="0"/>
  </sheetViews>
  <sheetFormatPr defaultColWidth="43.125" defaultRowHeight="9" customHeight="1"/>
  <cols>
    <col min="1" max="1" width="43.125" style="772"/>
    <col min="2" max="2" width="43.125" style="772" hidden="1"/>
    <col min="3" max="3" width="43.125" style="772"/>
    <col min="4" max="5" width="36.375" style="772" customWidth="1"/>
    <col min="6" max="8" width="36.375" style="912" customWidth="1"/>
  </cols>
  <sheetData>
    <row r="1" spans="1:8" ht="9" customHeight="1">
      <c r="A1" s="778" t="s">
        <v>1942</v>
      </c>
      <c r="B1" s="778"/>
      <c r="C1" s="913" t="s">
        <v>1943</v>
      </c>
      <c r="D1" s="911" t="s">
        <v>806</v>
      </c>
      <c r="E1" s="911" t="s">
        <v>852</v>
      </c>
      <c r="F1" s="911" t="s">
        <v>905</v>
      </c>
      <c r="G1" s="911" t="s">
        <v>892</v>
      </c>
      <c r="H1" s="911" t="s">
        <v>1618</v>
      </c>
    </row>
    <row r="2" spans="1:8" ht="9" customHeight="1">
      <c r="A2" s="914" t="s">
        <v>1944</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водоотведение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водоотведение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6BE9-EAD1-28BB-B8B6-DA3F1A251CBC}">
  <sheetPr>
    <tabColor rgb="FFFFCC99"/>
  </sheetPr>
  <dimension ref="A1:AH154"/>
  <sheetViews>
    <sheetView showGridLines="0" workbookViewId="0"/>
  </sheetViews>
  <sheetFormatPr defaultColWidth="9.125" defaultRowHeight="9" customHeight="1"/>
  <cols>
    <col min="1" max="2" width="9.125" style="772"/>
    <col min="3" max="7" width="8" style="774" customWidth="1"/>
    <col min="8" max="12" width="8.625" style="774" customWidth="1"/>
    <col min="13" max="14" width="27.75" style="774" customWidth="1"/>
    <col min="15" max="19" width="5.125" style="774" customWidth="1"/>
    <col min="20" max="24" width="27.75" style="774" customWidth="1"/>
    <col min="25" max="25" width="1.875" style="932" customWidth="1"/>
    <col min="26" max="26" width="27.75" style="772" customWidth="1"/>
    <col min="27" max="27" width="27.75" style="783" customWidth="1"/>
    <col min="28" max="29" width="27.75" style="772" customWidth="1"/>
    <col min="30" max="30" width="3.875" style="772" customWidth="1"/>
    <col min="31" max="34" width="9.1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51" t="s">
        <v>2012</v>
      </c>
      <c r="P1" s="2451"/>
      <c r="Q1" s="2451"/>
      <c r="R1" s="2451"/>
      <c r="S1" s="2451"/>
      <c r="T1" s="2451" t="s">
        <v>2010</v>
      </c>
      <c r="U1" s="2451"/>
      <c r="V1" s="2451"/>
      <c r="W1" s="2451"/>
      <c r="X1" s="2451"/>
      <c r="Y1" s="930"/>
      <c r="Z1" s="2451" t="s">
        <v>2013</v>
      </c>
      <c r="AA1" s="2451"/>
      <c r="AB1" s="2451"/>
      <c r="AC1" s="2451"/>
      <c r="AD1" s="2451"/>
    </row>
    <row r="2" spans="1:34" ht="18" customHeight="1">
      <c r="A2" s="778"/>
      <c r="B2" s="778"/>
      <c r="C2" s="773" t="s">
        <v>806</v>
      </c>
      <c r="D2" s="773" t="s">
        <v>852</v>
      </c>
      <c r="E2" s="773" t="s">
        <v>905</v>
      </c>
      <c r="F2" s="773" t="s">
        <v>892</v>
      </c>
      <c r="G2" s="773" t="s">
        <v>1618</v>
      </c>
      <c r="H2" s="775"/>
      <c r="I2" s="775"/>
      <c r="J2" s="775"/>
      <c r="K2" s="775"/>
      <c r="L2" s="775"/>
      <c r="M2" s="775"/>
      <c r="N2" s="775"/>
      <c r="O2" s="773" t="s">
        <v>806</v>
      </c>
      <c r="P2" s="773" t="s">
        <v>852</v>
      </c>
      <c r="Q2" s="773" t="s">
        <v>892</v>
      </c>
      <c r="R2" s="773" t="s">
        <v>905</v>
      </c>
      <c r="S2" s="773" t="s">
        <v>1618</v>
      </c>
      <c r="T2" s="773" t="s">
        <v>806</v>
      </c>
      <c r="U2" s="773" t="s">
        <v>852</v>
      </c>
      <c r="V2" s="773" t="s">
        <v>892</v>
      </c>
      <c r="W2" s="773" t="s">
        <v>905</v>
      </c>
      <c r="X2" s="773" t="s">
        <v>1618</v>
      </c>
      <c r="Y2" s="773"/>
      <c r="Z2" s="773" t="s">
        <v>806</v>
      </c>
      <c r="AA2" s="782" t="s">
        <v>852</v>
      </c>
      <c r="AB2" s="773" t="s">
        <v>892</v>
      </c>
      <c r="AC2" s="773" t="s">
        <v>905</v>
      </c>
      <c r="AD2" s="773" t="s">
        <v>1618</v>
      </c>
    </row>
    <row r="3" spans="1:34" ht="162" customHeight="1">
      <c r="A3" s="777" t="s">
        <v>27</v>
      </c>
      <c r="B3" s="777"/>
      <c r="C3" s="2455" t="s">
        <v>2014</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1556</v>
      </c>
      <c r="D11" s="2458" t="s">
        <v>1552</v>
      </c>
      <c r="E11" s="2458" t="s">
        <v>1650</v>
      </c>
      <c r="F11" s="2458" t="s">
        <v>2019</v>
      </c>
      <c r="G11" s="2458"/>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2"/>
      <c r="B12" s="830">
        <v>2</v>
      </c>
      <c r="C12" s="2459"/>
      <c r="D12" s="2459"/>
      <c r="E12" s="2459"/>
      <c r="F12" s="2459"/>
      <c r="G12" s="2459"/>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2"/>
      <c r="B13" s="830">
        <v>3</v>
      </c>
      <c r="C13" s="2459"/>
      <c r="D13" s="2459"/>
      <c r="E13" s="2459"/>
      <c r="F13" s="2459"/>
      <c r="G13" s="2459"/>
      <c r="H13" s="2451"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2033</v>
      </c>
      <c r="AA14" s="781" t="s">
        <v>2033</v>
      </c>
      <c r="AB14" s="778"/>
      <c r="AC14" s="778"/>
      <c r="AD14" s="778"/>
    </row>
    <row r="15" spans="1:34" ht="108" customHeight="1">
      <c r="A15" s="2452"/>
      <c r="B15" s="830">
        <v>5</v>
      </c>
      <c r="C15" s="2459"/>
      <c r="D15" s="2459"/>
      <c r="E15" s="2459"/>
      <c r="F15" s="2459"/>
      <c r="G15" s="2459"/>
      <c r="H15" s="2453"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f t="shared" si="13"/>
        <v>0</v>
      </c>
      <c r="J91" s="936">
        <f t="shared" si="14"/>
        <v>0</v>
      </c>
      <c r="K91" s="936">
        <f t="shared" si="15"/>
        <v>0</v>
      </c>
      <c r="L91" s="776" t="str">
        <f t="shared" si="16"/>
        <v/>
      </c>
      <c r="M91" s="776" t="str">
        <f t="shared" si="17"/>
        <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1461</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2221</v>
      </c>
      <c r="D148" s="775" t="s">
        <v>1561</v>
      </c>
      <c r="E148" s="775" t="s">
        <v>1661</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C732-E13B-46C3-8858-43F922DDA529}">
  <sheetPr>
    <tabColor theme="6" tint="0.39997558519241921"/>
  </sheetPr>
  <dimension ref="A1:AD41"/>
  <sheetViews>
    <sheetView showGridLines="0" topLeftCell="I4" workbookViewId="0"/>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2.25" style="1294" hidden="1" customWidth="1"/>
    <col min="6" max="8" width="12.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5" style="1563" customWidth="1"/>
    <col min="21" max="21" width="11" style="1563" customWidth="1"/>
    <col min="22" max="22" width="8.625" style="1563" customWidth="1"/>
    <col min="23" max="23" width="4" style="1563" customWidth="1"/>
    <col min="24" max="24" width="115" style="1563" customWidth="1"/>
    <col min="25" max="29" width="10" style="1570" customWidth="1"/>
    <col min="30" max="30" width="10.6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7" customHeight="1">
      <c r="J4" s="314"/>
      <c r="K4" s="314"/>
      <c r="L4" s="1203"/>
      <c r="M4" s="301"/>
      <c r="N4" s="301"/>
      <c r="O4" s="447"/>
      <c r="P4" s="447"/>
      <c r="Q4" s="447"/>
      <c r="R4" s="447"/>
      <c r="S4" s="447"/>
      <c r="T4" s="447"/>
      <c r="U4" s="447"/>
      <c r="V4" s="447"/>
      <c r="AD4" s="1083">
        <v>14</v>
      </c>
    </row>
    <row r="5" spans="1:30" ht="67.2" customHeight="1">
      <c r="J5" s="314"/>
      <c r="K5" s="314"/>
      <c r="L5" s="2463" t="s">
        <v>2225</v>
      </c>
      <c r="M5" s="2463"/>
      <c r="N5" s="2463"/>
      <c r="O5" s="2463"/>
      <c r="P5" s="2463"/>
      <c r="Q5" s="2463"/>
      <c r="R5" s="2463"/>
      <c r="S5" s="2463"/>
      <c r="T5" s="2463"/>
      <c r="U5" s="2463"/>
      <c r="V5" s="1171"/>
      <c r="AD5" s="1083">
        <v>64</v>
      </c>
    </row>
    <row r="6" spans="1:30" ht="14.7" customHeight="1">
      <c r="J6" s="314"/>
      <c r="K6" s="314"/>
      <c r="L6" s="2464" t="str">
        <f>IF(org=0,"Не определено",org)</f>
        <v>АО "Юграавиа"</v>
      </c>
      <c r="M6" s="2464"/>
      <c r="N6" s="2464"/>
      <c r="O6" s="2464"/>
      <c r="P6" s="2464"/>
      <c r="Q6" s="2464"/>
      <c r="R6" s="2464"/>
      <c r="S6" s="2464"/>
      <c r="T6" s="2464"/>
      <c r="U6" s="2464"/>
      <c r="V6" s="1171"/>
      <c r="AD6" s="1083">
        <v>14</v>
      </c>
    </row>
    <row r="7" spans="1:30" ht="14.7" customHeight="1">
      <c r="J7" s="314"/>
      <c r="K7" s="314"/>
      <c r="L7" s="1203"/>
      <c r="M7" s="301"/>
      <c r="N7" s="301"/>
      <c r="O7" s="260"/>
      <c r="P7" s="260"/>
      <c r="Q7" s="260"/>
      <c r="R7" s="260"/>
      <c r="S7" s="260"/>
      <c r="T7" s="260"/>
      <c r="U7" s="260"/>
      <c r="V7" s="260"/>
      <c r="W7" s="447"/>
      <c r="AD7" s="1083">
        <v>14</v>
      </c>
    </row>
    <row r="8" spans="1:30" s="1779" customFormat="1" ht="48.3"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425</v>
      </c>
      <c r="Y12" s="306"/>
      <c r="Z12" s="306"/>
      <c r="AA12" s="306"/>
      <c r="AB12" s="306"/>
      <c r="AC12" s="306"/>
      <c r="AD12" s="356">
        <v>0</v>
      </c>
    </row>
    <row r="13" spans="1:30" ht="14.7" customHeight="1">
      <c r="J13" s="314"/>
      <c r="K13" s="314"/>
      <c r="L13" s="1203"/>
      <c r="M13" s="301"/>
      <c r="N13" s="1172"/>
      <c r="O13" s="2196"/>
      <c r="P13" s="2196"/>
      <c r="Q13" s="2196"/>
      <c r="R13" s="2196"/>
      <c r="S13" s="2196"/>
      <c r="T13" s="2196"/>
      <c r="U13" s="2196"/>
      <c r="V13" s="2196"/>
      <c r="AD13" s="1083">
        <v>14</v>
      </c>
    </row>
    <row r="14" spans="1:30" ht="14.7" customHeight="1">
      <c r="J14" s="314"/>
      <c r="K14" s="314"/>
      <c r="L14" s="2056" t="s">
        <v>298</v>
      </c>
      <c r="M14" s="2056"/>
      <c r="N14" s="2056"/>
      <c r="O14" s="2056"/>
      <c r="P14" s="2056"/>
      <c r="Q14" s="2056"/>
      <c r="R14" s="2056"/>
      <c r="S14" s="2056"/>
      <c r="T14" s="2056"/>
      <c r="U14" s="2056"/>
      <c r="V14" s="2056"/>
      <c r="W14" s="2056"/>
      <c r="X14" s="2056" t="s">
        <v>299</v>
      </c>
      <c r="AD14" s="1083">
        <v>14</v>
      </c>
    </row>
    <row r="15" spans="1:30" ht="14.7" customHeight="1">
      <c r="J15" s="314"/>
      <c r="K15" s="314"/>
      <c r="L15" s="2197" t="s">
        <v>87</v>
      </c>
      <c r="M15" s="2145" t="s">
        <v>426</v>
      </c>
      <c r="N15" s="239"/>
      <c r="O15" s="2198" t="s">
        <v>2226</v>
      </c>
      <c r="P15" s="2199"/>
      <c r="Q15" s="2199"/>
      <c r="R15" s="2199"/>
      <c r="S15" s="2199"/>
      <c r="T15" s="2199"/>
      <c r="U15" s="2200"/>
      <c r="V15" s="2201" t="s">
        <v>428</v>
      </c>
      <c r="W15" s="2204" t="s">
        <v>1144</v>
      </c>
      <c r="X15" s="2056"/>
      <c r="AD15" s="1083">
        <v>14</v>
      </c>
    </row>
    <row r="16" spans="1:30" ht="35.700000000000003" customHeight="1">
      <c r="J16" s="314"/>
      <c r="K16" s="314"/>
      <c r="L16" s="2197"/>
      <c r="M16" s="2145"/>
      <c r="N16" s="962"/>
      <c r="O16" s="2115" t="s">
        <v>431</v>
      </c>
      <c r="P16" s="2115" t="s">
        <v>432</v>
      </c>
      <c r="Q16" s="2038" t="s">
        <v>433</v>
      </c>
      <c r="R16" s="2037"/>
      <c r="S16" s="2038" t="s">
        <v>447</v>
      </c>
      <c r="T16" s="2043"/>
      <c r="U16" s="2037"/>
      <c r="V16" s="2202"/>
      <c r="W16" s="2205"/>
      <c r="X16" s="2056"/>
      <c r="AD16" s="1083">
        <v>34</v>
      </c>
    </row>
    <row r="17" spans="1:30" ht="35.700000000000003" customHeight="1">
      <c r="A17" s="1298" t="s">
        <v>134</v>
      </c>
      <c r="B17" s="1298" t="s">
        <v>135</v>
      </c>
      <c r="C17" s="1298" t="s">
        <v>136</v>
      </c>
      <c r="D17" s="1298" t="s">
        <v>137</v>
      </c>
      <c r="E17" s="1298"/>
      <c r="J17" s="314"/>
      <c r="K17" s="314"/>
      <c r="L17" s="2197"/>
      <c r="M17" s="2145"/>
      <c r="N17" s="240"/>
      <c r="O17" s="2170"/>
      <c r="P17" s="2170"/>
      <c r="Q17" s="1150" t="s">
        <v>442</v>
      </c>
      <c r="R17" s="1150" t="s">
        <v>443</v>
      </c>
      <c r="S17" s="1220" t="s">
        <v>444</v>
      </c>
      <c r="T17" s="2150" t="s">
        <v>445</v>
      </c>
      <c r="U17" s="2164"/>
      <c r="V17" s="2203"/>
      <c r="W17" s="2206"/>
      <c r="X17" s="2056"/>
      <c r="AD17" s="1083">
        <v>34</v>
      </c>
    </row>
    <row r="18" spans="1:30" s="1569" customFormat="1" ht="11.5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1" t="str">
        <f>INDEX(PT_DIFFERENTIATION_NTAR,MATCH(A19,PT_DIFFERENTIATION_NTAR_ID,0))</f>
        <v/>
      </c>
      <c r="P19" s="2461"/>
      <c r="Q19" s="2461"/>
      <c r="R19" s="2461"/>
      <c r="S19" s="2461"/>
      <c r="T19" s="2461"/>
      <c r="U19" s="2461"/>
      <c r="V19" s="2461"/>
      <c r="W19" s="2461"/>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1" t="str">
        <f>INDEX(PT_DIFFERENTIATION_TER,MATCH(B19,PT_DIFFERENTIATION_TER_ID,0))</f>
        <v/>
      </c>
      <c r="P20" s="2461"/>
      <c r="Q20" s="2461"/>
      <c r="R20" s="2461"/>
      <c r="S20" s="2461"/>
      <c r="T20" s="2461"/>
      <c r="U20" s="2461"/>
      <c r="V20" s="2461"/>
      <c r="W20" s="2461"/>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1" t="str">
        <f>INDEX(PT_DIFFERENTIATION_CS,MATCH(C19,PT_DIFFERENTIATION_CS_ID,0))</f>
        <v/>
      </c>
      <c r="P21" s="2461"/>
      <c r="Q21" s="2461"/>
      <c r="R21" s="2461"/>
      <c r="S21" s="2461"/>
      <c r="T21" s="2461"/>
      <c r="U21" s="2461"/>
      <c r="V21" s="2461"/>
      <c r="W21" s="2461"/>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1" t="str">
        <f>INDEX(PT_DIFFERENTIATION_IST_TE,MATCH(D19,PT_DIFFERENTIATION_IST_TE_ID,0))</f>
        <v/>
      </c>
      <c r="P22" s="2461"/>
      <c r="Q22" s="2461"/>
      <c r="R22" s="2461"/>
      <c r="S22" s="2461"/>
      <c r="T22" s="2461"/>
      <c r="U22" s="2461"/>
      <c r="V22" s="2461"/>
      <c r="W22" s="2461"/>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2" t="str">
        <f>L22&amp;".1"</f>
        <v>....1</v>
      </c>
      <c r="I23" s="2188">
        <v>1</v>
      </c>
      <c r="J23" s="1219"/>
      <c r="K23" s="294"/>
      <c r="L23" s="1221" t="str">
        <f>$F$23</f>
        <v>....1</v>
      </c>
      <c r="M23" s="223" t="s">
        <v>402</v>
      </c>
      <c r="N23" s="238"/>
      <c r="O23" s="2218"/>
      <c r="P23" s="2218"/>
      <c r="Q23" s="2218"/>
      <c r="R23" s="2218"/>
      <c r="S23" s="2218"/>
      <c r="T23" s="2218"/>
      <c r="U23" s="2218"/>
      <c r="V23" s="2218"/>
      <c r="W23" s="2218"/>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2"/>
      <c r="G24" s="2162" t="str">
        <f>F23&amp;".1"</f>
        <v>....1.1</v>
      </c>
      <c r="I24" s="2188"/>
      <c r="J24" s="2188">
        <v>1</v>
      </c>
      <c r="K24" s="295"/>
      <c r="L24" s="1221" t="str">
        <f>$G$24</f>
        <v>....1.1</v>
      </c>
      <c r="M24" s="224" t="s">
        <v>405</v>
      </c>
      <c r="N24" s="238"/>
      <c r="O24" s="2172"/>
      <c r="P24" s="2173"/>
      <c r="Q24" s="2173"/>
      <c r="R24" s="2173"/>
      <c r="S24" s="2173"/>
      <c r="T24" s="2173"/>
      <c r="U24" s="2173"/>
      <c r="V24" s="2173"/>
      <c r="W24" s="2174"/>
      <c r="X24" s="1186" t="s">
        <v>406</v>
      </c>
      <c r="Z24" s="438"/>
      <c r="AA24" s="438" t="str">
        <f t="shared" si="0"/>
        <v>Группа потребителей</v>
      </c>
      <c r="AB24" s="438"/>
      <c r="AC24" s="438"/>
      <c r="AD24" s="1083">
        <v>82</v>
      </c>
    </row>
    <row r="25" spans="1:30" ht="11.55" customHeight="1">
      <c r="A25" s="1291" t="s">
        <v>168</v>
      </c>
      <c r="B25" s="1291" t="s">
        <v>169</v>
      </c>
      <c r="C25" s="1291" t="s">
        <v>170</v>
      </c>
      <c r="D25" s="1291" t="s">
        <v>171</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408</v>
      </c>
      <c r="Y25" s="449" t="e">
        <f ca="1">STRCHECKDATE(O26:W26)</f>
        <v>#NAME?</v>
      </c>
      <c r="Z25" s="438"/>
      <c r="AA25" s="438" t="str">
        <f t="shared" si="0"/>
        <v/>
      </c>
      <c r="AB25" s="438"/>
      <c r="AC25" s="438"/>
      <c r="AD25" s="1083">
        <v>11</v>
      </c>
    </row>
    <row r="26" spans="1:30" ht="11.55" customHeight="1">
      <c r="A26" s="1291" t="s">
        <v>168</v>
      </c>
      <c r="B26" s="1291" t="s">
        <v>169</v>
      </c>
      <c r="C26" s="1291" t="s">
        <v>170</v>
      </c>
      <c r="D26" s="1291" t="s">
        <v>171</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168</v>
      </c>
      <c r="B27" s="1291" t="s">
        <v>169</v>
      </c>
      <c r="C27" s="1291" t="s">
        <v>170</v>
      </c>
      <c r="D27" s="1291" t="s">
        <v>171</v>
      </c>
      <c r="E27" s="1291"/>
      <c r="F27" s="2162"/>
      <c r="G27" s="2162"/>
      <c r="I27" s="2188"/>
      <c r="J27" s="2188"/>
      <c r="K27" s="294"/>
      <c r="L27" s="1206"/>
      <c r="M27" s="226" t="s">
        <v>409</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2"/>
      <c r="I28" s="2188"/>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7"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7"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7"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7"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5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55" customHeight="1">
      <c r="F34" s="1088"/>
      <c r="G34" s="1088"/>
      <c r="H34" s="475"/>
      <c r="I34" s="1083"/>
      <c r="J34" s="1083"/>
      <c r="K34" s="1083"/>
      <c r="Y34" s="1083"/>
      <c r="Z34" s="1083"/>
      <c r="AA34" s="1083"/>
      <c r="AB34" s="1083"/>
      <c r="AC34" s="1083"/>
      <c r="AD34" s="1083">
        <v>11</v>
      </c>
    </row>
    <row r="35" spans="1:30" ht="28.5" customHeight="1">
      <c r="H35" s="475"/>
      <c r="L35" s="1216" t="s">
        <v>802</v>
      </c>
      <c r="M35" s="2183" t="s">
        <v>2229</v>
      </c>
      <c r="N35" s="2183"/>
      <c r="O35" s="2183"/>
      <c r="P35" s="2183"/>
      <c r="Q35" s="2183"/>
      <c r="R35" s="2183"/>
      <c r="S35" s="2183"/>
      <c r="T35" s="2183"/>
      <c r="U35" s="2183"/>
      <c r="V35" s="2183"/>
      <c r="W35" s="2183"/>
      <c r="X35" s="2183"/>
      <c r="AD35" s="1083">
        <v>27</v>
      </c>
    </row>
    <row r="36" spans="1:30" ht="109.2" customHeight="1">
      <c r="H36" s="475"/>
      <c r="I36" s="1231"/>
      <c r="M36" s="2183" t="s">
        <v>2230</v>
      </c>
      <c r="N36" s="2183"/>
      <c r="O36" s="2183"/>
      <c r="P36" s="2183"/>
      <c r="Q36" s="2183"/>
      <c r="R36" s="2183"/>
      <c r="S36" s="2183"/>
      <c r="T36" s="2183"/>
      <c r="U36" s="2183"/>
      <c r="V36" s="2183"/>
      <c r="W36" s="2183"/>
      <c r="X36" s="2183"/>
      <c r="AD36" s="1083">
        <v>104</v>
      </c>
    </row>
    <row r="37" spans="1:30" ht="14.7" customHeight="1">
      <c r="H37" s="475"/>
      <c r="AD37" s="1083">
        <v>14</v>
      </c>
    </row>
    <row r="38" spans="1:30" ht="14.7" customHeight="1">
      <c r="H38" s="475"/>
      <c r="AD38" s="1083">
        <v>14</v>
      </c>
    </row>
    <row r="39" spans="1:30" ht="14.7" customHeight="1">
      <c r="H39" s="475"/>
      <c r="AD39" s="1083">
        <v>14</v>
      </c>
    </row>
    <row r="40" spans="1:30" ht="14.7"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7F25-AA3A-7635-3BB2-F53BBBBF14D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49B98-3ED4-7A6B-DACD-7D0EC101F4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CBD5-1CF3-028E-EF2F-6B8BFC8632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357C-E15E-71F2-B46D-499B2C7422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6CF1-73D4-3946-8127-3BA62AC7132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C6A7-B857-3FBA-2B66-B7D5465485B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3DDB-8A01-2D0A-B647-D2A1C1DBA2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EFC5-E561-01E2-6593-332595FEC668}">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03A2-DE47-A2B8-DB22-AEDEC49D35D3}">
  <dimension ref="A1:E8"/>
  <sheetViews>
    <sheetView showGridLines="0" workbookViewId="0"/>
  </sheetViews>
  <sheetFormatPr defaultRowHeight="11.25" customHeight="1"/>
  <cols>
    <col min="1" max="1" width="10.625" style="4" customWidth="1"/>
    <col min="2" max="2" width="8.75" style="4" customWidth="1"/>
    <col min="3" max="3" width="18.125" style="4" customWidth="1"/>
    <col min="4" max="4" width="12.625" style="4" customWidth="1"/>
  </cols>
  <sheetData>
    <row r="1" spans="1:5" ht="11.25" customHeight="1">
      <c r="A1" s="2007" t="s">
        <v>2231</v>
      </c>
      <c r="B1" s="2008" t="s">
        <v>2232</v>
      </c>
      <c r="C1" s="2465" t="s">
        <v>2233</v>
      </c>
      <c r="D1" s="2466"/>
      <c r="E1" s="768" t="s">
        <v>2234</v>
      </c>
    </row>
    <row r="2" spans="1:5" ht="11.25" customHeight="1">
      <c r="A2" s="2009"/>
      <c r="B2" s="701" t="s">
        <v>27</v>
      </c>
      <c r="C2" s="691"/>
      <c r="D2" s="700"/>
      <c r="E2" s="768"/>
    </row>
    <row r="3" spans="1:5" ht="11.25" customHeight="1">
      <c r="A3" s="2010"/>
      <c r="B3" s="2011" t="s">
        <v>33</v>
      </c>
      <c r="C3" s="691"/>
      <c r="D3" s="700"/>
      <c r="E3" s="768"/>
    </row>
    <row r="4" spans="1:5" ht="11.25" customHeight="1">
      <c r="A4" s="2012"/>
      <c r="B4" s="702" t="s">
        <v>1659</v>
      </c>
      <c r="C4" s="691"/>
      <c r="D4" s="700"/>
      <c r="E4" s="768"/>
    </row>
    <row r="5" spans="1:5" ht="11.25" customHeight="1">
      <c r="A5" s="2013"/>
      <c r="B5" s="702" t="s">
        <v>1653</v>
      </c>
      <c r="C5" s="2014" t="s">
        <v>1998</v>
      </c>
      <c r="D5" s="2015" t="s">
        <v>2235</v>
      </c>
      <c r="E5" s="768"/>
    </row>
    <row r="6" spans="1:5" s="1776" customFormat="1" ht="11.25" customHeight="1">
      <c r="A6" s="2016"/>
      <c r="B6" s="702" t="s">
        <v>1663</v>
      </c>
      <c r="C6" s="691"/>
      <c r="D6" s="700"/>
      <c r="E6" s="768"/>
    </row>
    <row r="7" spans="1:5" ht="11.25" customHeight="1">
      <c r="A7" s="2017"/>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2E646-6178-F481-5071-4BC4E74FCF7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AA5A-8D6D-512E-EEFB-7FFFFF145CE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DE05-09C4-B6DD-BBFE-5528058ACA3E}">
  <sheetPr>
    <tabColor rgb="FFFFCC99"/>
  </sheetPr>
  <dimension ref="A1:I540"/>
  <sheetViews>
    <sheetView showGridLines="0" workbookViewId="0"/>
  </sheetViews>
  <sheetFormatPr defaultColWidth="9.125" defaultRowHeight="11.25" customHeight="1"/>
  <cols>
    <col min="1" max="2" width="9.125" style="1776"/>
    <col min="3" max="3" width="20.75" style="1776" customWidth="1"/>
    <col min="4" max="4" width="25.125" style="1776" customWidth="1"/>
    <col min="5" max="9" width="9.1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v>
      </c>
      <c r="H3" s="1776" t="s">
        <v>22</v>
      </c>
      <c r="I3" s="1776" t="s">
        <v>806</v>
      </c>
    </row>
    <row r="4" spans="1:9" ht="11.25" customHeight="1">
      <c r="A4" s="1776" t="s">
        <v>2245</v>
      </c>
      <c r="B4" s="1776" t="s">
        <v>16</v>
      </c>
      <c r="C4" s="1776" t="s">
        <v>2254</v>
      </c>
      <c r="D4" s="1776" t="s">
        <v>2255</v>
      </c>
      <c r="E4" s="1776" t="s">
        <v>2256</v>
      </c>
      <c r="F4" s="1776" t="s">
        <v>2257</v>
      </c>
      <c r="G4" s="1776" t="s">
        <v>22</v>
      </c>
      <c r="H4" s="1776" t="s">
        <v>22</v>
      </c>
      <c r="I4" s="1776" t="s">
        <v>806</v>
      </c>
    </row>
    <row r="5" spans="1:9" ht="11.25" customHeight="1">
      <c r="A5" s="1776" t="s">
        <v>2245</v>
      </c>
      <c r="B5" s="1776" t="s">
        <v>16</v>
      </c>
      <c r="C5" s="1776" t="s">
        <v>2258</v>
      </c>
      <c r="D5" s="1776" t="s">
        <v>2259</v>
      </c>
      <c r="E5" s="1776" t="s">
        <v>2248</v>
      </c>
      <c r="F5" s="1776" t="s">
        <v>2253</v>
      </c>
      <c r="G5" s="1776" t="s">
        <v>22</v>
      </c>
      <c r="H5" s="1776" t="s">
        <v>22</v>
      </c>
      <c r="I5" s="1776" t="s">
        <v>806</v>
      </c>
    </row>
    <row r="6" spans="1:9" ht="11.25" customHeight="1">
      <c r="A6" s="1776" t="s">
        <v>2245</v>
      </c>
      <c r="B6" s="1776" t="s">
        <v>16</v>
      </c>
      <c r="C6" s="1776" t="s">
        <v>2260</v>
      </c>
      <c r="D6" s="1776" t="s">
        <v>2261</v>
      </c>
      <c r="E6" s="1776" t="s">
        <v>2262</v>
      </c>
      <c r="F6" s="1776" t="s">
        <v>2263</v>
      </c>
      <c r="G6" s="1776" t="s">
        <v>2264</v>
      </c>
      <c r="H6" s="1776" t="s">
        <v>22</v>
      </c>
      <c r="I6" s="1776" t="s">
        <v>806</v>
      </c>
    </row>
    <row r="7" spans="1:9" ht="11.25" customHeight="1">
      <c r="A7" s="1776" t="s">
        <v>2245</v>
      </c>
      <c r="B7" s="1776" t="s">
        <v>16</v>
      </c>
      <c r="C7" s="1776" t="s">
        <v>2265</v>
      </c>
      <c r="D7" s="1776" t="s">
        <v>2266</v>
      </c>
      <c r="E7" s="1776" t="s">
        <v>2267</v>
      </c>
      <c r="F7" s="1776" t="s">
        <v>2268</v>
      </c>
      <c r="G7" s="1776" t="s">
        <v>2269</v>
      </c>
      <c r="H7" s="1776" t="s">
        <v>22</v>
      </c>
      <c r="I7" s="1776" t="s">
        <v>806</v>
      </c>
    </row>
    <row r="8" spans="1:9" ht="11.25" customHeight="1">
      <c r="A8" s="1776" t="s">
        <v>2245</v>
      </c>
      <c r="B8" s="1776" t="s">
        <v>16</v>
      </c>
      <c r="C8" s="1776" t="s">
        <v>2270</v>
      </c>
      <c r="D8" s="1776" t="s">
        <v>2271</v>
      </c>
      <c r="E8" s="1776" t="s">
        <v>2272</v>
      </c>
      <c r="F8" s="1776" t="s">
        <v>2273</v>
      </c>
      <c r="G8" s="1776" t="s">
        <v>22</v>
      </c>
      <c r="H8" s="1776" t="s">
        <v>22</v>
      </c>
      <c r="I8" s="1776" t="s">
        <v>806</v>
      </c>
    </row>
    <row r="9" spans="1:9" ht="11.25" customHeight="1">
      <c r="A9" s="1776" t="s">
        <v>2245</v>
      </c>
      <c r="B9" s="1776" t="s">
        <v>16</v>
      </c>
      <c r="C9" s="1776" t="s">
        <v>2274</v>
      </c>
      <c r="D9" s="1776" t="s">
        <v>2275</v>
      </c>
      <c r="E9" s="1776" t="s">
        <v>2276</v>
      </c>
      <c r="F9" s="1776" t="s">
        <v>2277</v>
      </c>
      <c r="G9" s="1776" t="s">
        <v>2278</v>
      </c>
      <c r="H9" s="1776" t="s">
        <v>22</v>
      </c>
      <c r="I9" s="1776" t="s">
        <v>806</v>
      </c>
    </row>
    <row r="10" spans="1:9" ht="11.25" customHeight="1">
      <c r="A10" s="1776" t="s">
        <v>2245</v>
      </c>
      <c r="B10" s="1776" t="s">
        <v>16</v>
      </c>
      <c r="C10" s="1776" t="s">
        <v>2279</v>
      </c>
      <c r="D10" s="1776" t="s">
        <v>2280</v>
      </c>
      <c r="E10" s="1776" t="s">
        <v>2281</v>
      </c>
      <c r="F10" s="1776" t="s">
        <v>2282</v>
      </c>
      <c r="G10" s="1776" t="s">
        <v>22</v>
      </c>
      <c r="H10" s="1776" t="s">
        <v>22</v>
      </c>
      <c r="I10" s="1776" t="s">
        <v>806</v>
      </c>
    </row>
    <row r="11" spans="1:9" ht="11.25" customHeight="1">
      <c r="A11" s="1776" t="s">
        <v>2245</v>
      </c>
      <c r="B11" s="1776" t="s">
        <v>16</v>
      </c>
      <c r="C11" s="1776" t="s">
        <v>2283</v>
      </c>
      <c r="D11" s="1776" t="s">
        <v>2284</v>
      </c>
      <c r="E11" s="1776" t="s">
        <v>2285</v>
      </c>
      <c r="F11" s="1776" t="s">
        <v>2286</v>
      </c>
      <c r="G11" s="1776" t="s">
        <v>2287</v>
      </c>
      <c r="H11" s="1776" t="s">
        <v>22</v>
      </c>
      <c r="I11" s="1776" t="s">
        <v>806</v>
      </c>
    </row>
    <row r="12" spans="1:9" ht="11.25" customHeight="1">
      <c r="A12" s="1776" t="s">
        <v>2245</v>
      </c>
      <c r="B12" s="1776" t="s">
        <v>16</v>
      </c>
      <c r="C12" s="1776" t="s">
        <v>2288</v>
      </c>
      <c r="D12" s="1776" t="s">
        <v>2289</v>
      </c>
      <c r="E12" s="1776" t="s">
        <v>2290</v>
      </c>
      <c r="F12" s="1776" t="s">
        <v>2277</v>
      </c>
      <c r="G12" s="1776" t="s">
        <v>22</v>
      </c>
      <c r="H12" s="1776" t="s">
        <v>22</v>
      </c>
      <c r="I12" s="1776" t="s">
        <v>806</v>
      </c>
    </row>
    <row r="13" spans="1:9" ht="11.25" customHeight="1">
      <c r="A13" s="1776" t="s">
        <v>2245</v>
      </c>
      <c r="B13" s="1776" t="s">
        <v>16</v>
      </c>
      <c r="C13" s="1776" t="s">
        <v>2291</v>
      </c>
      <c r="D13" s="1776" t="s">
        <v>2292</v>
      </c>
      <c r="E13" s="1776" t="s">
        <v>2293</v>
      </c>
      <c r="F13" s="1776" t="s">
        <v>2294</v>
      </c>
      <c r="G13" s="1776" t="s">
        <v>22</v>
      </c>
      <c r="H13" s="1776" t="s">
        <v>22</v>
      </c>
      <c r="I13" s="1776" t="s">
        <v>806</v>
      </c>
    </row>
    <row r="14" spans="1:9" ht="11.25" customHeight="1">
      <c r="A14" s="1776" t="s">
        <v>2245</v>
      </c>
      <c r="B14" s="1776" t="s">
        <v>16</v>
      </c>
      <c r="C14" s="1776" t="s">
        <v>2295</v>
      </c>
      <c r="D14" s="1776" t="s">
        <v>2292</v>
      </c>
      <c r="E14" s="1776" t="s">
        <v>2293</v>
      </c>
      <c r="F14" s="1776" t="s">
        <v>2296</v>
      </c>
      <c r="G14" s="1776" t="s">
        <v>22</v>
      </c>
      <c r="H14" s="1776" t="s">
        <v>22</v>
      </c>
      <c r="I14" s="1776" t="s">
        <v>806</v>
      </c>
    </row>
    <row r="15" spans="1:9" ht="11.25" customHeight="1">
      <c r="A15" s="1776" t="s">
        <v>2245</v>
      </c>
      <c r="B15" s="1776" t="s">
        <v>16</v>
      </c>
      <c r="C15" s="1776" t="s">
        <v>2297</v>
      </c>
      <c r="D15" s="1776" t="s">
        <v>2298</v>
      </c>
      <c r="E15" s="1776" t="s">
        <v>2299</v>
      </c>
      <c r="F15" s="1776" t="s">
        <v>2300</v>
      </c>
      <c r="G15" s="1776" t="s">
        <v>2301</v>
      </c>
      <c r="H15" s="1776" t="s">
        <v>22</v>
      </c>
      <c r="I15" s="1776" t="s">
        <v>806</v>
      </c>
    </row>
    <row r="16" spans="1:9" ht="11.25" customHeight="1">
      <c r="A16" s="1776" t="s">
        <v>2245</v>
      </c>
      <c r="B16" s="1776" t="s">
        <v>16</v>
      </c>
      <c r="C16" s="1776" t="s">
        <v>2302</v>
      </c>
      <c r="D16" s="1776" t="s">
        <v>2303</v>
      </c>
      <c r="E16" s="1776" t="s">
        <v>2304</v>
      </c>
      <c r="F16" s="1776" t="s">
        <v>2305</v>
      </c>
      <c r="G16" s="1776" t="s">
        <v>22</v>
      </c>
      <c r="H16" s="1776" t="s">
        <v>22</v>
      </c>
      <c r="I16" s="1776" t="s">
        <v>806</v>
      </c>
    </row>
    <row r="17" spans="1:9" ht="11.25" customHeight="1">
      <c r="A17" s="1776" t="s">
        <v>2245</v>
      </c>
      <c r="B17" s="1776" t="s">
        <v>16</v>
      </c>
      <c r="C17" s="1776" t="s">
        <v>2306</v>
      </c>
      <c r="D17" s="1776" t="s">
        <v>2307</v>
      </c>
      <c r="E17" s="1776" t="s">
        <v>2308</v>
      </c>
      <c r="F17" s="1776" t="s">
        <v>2286</v>
      </c>
      <c r="G17" s="1776" t="s">
        <v>22</v>
      </c>
      <c r="H17" s="1776" t="s">
        <v>22</v>
      </c>
      <c r="I17" s="1776" t="s">
        <v>806</v>
      </c>
    </row>
    <row r="18" spans="1:9" ht="11.25" customHeight="1">
      <c r="A18" s="1776" t="s">
        <v>2245</v>
      </c>
      <c r="B18" s="1776" t="s">
        <v>16</v>
      </c>
      <c r="C18" s="1776" t="s">
        <v>2309</v>
      </c>
      <c r="D18" s="1776" t="s">
        <v>2310</v>
      </c>
      <c r="E18" s="1776" t="s">
        <v>2311</v>
      </c>
      <c r="F18" s="1776" t="s">
        <v>2312</v>
      </c>
      <c r="G18" s="1776" t="s">
        <v>22</v>
      </c>
      <c r="H18" s="1776" t="s">
        <v>22</v>
      </c>
      <c r="I18" s="1776" t="s">
        <v>806</v>
      </c>
    </row>
    <row r="19" spans="1:9" ht="11.25" customHeight="1">
      <c r="A19" s="1776" t="s">
        <v>2245</v>
      </c>
      <c r="B19" s="1776" t="s">
        <v>16</v>
      </c>
      <c r="C19" s="1776" t="s">
        <v>2313</v>
      </c>
      <c r="D19" s="1776" t="s">
        <v>2314</v>
      </c>
      <c r="E19" s="1776" t="s">
        <v>2315</v>
      </c>
      <c r="F19" s="1776" t="s">
        <v>2316</v>
      </c>
      <c r="G19" s="1776" t="s">
        <v>22</v>
      </c>
      <c r="H19" s="1776" t="s">
        <v>22</v>
      </c>
      <c r="I19" s="1776" t="s">
        <v>806</v>
      </c>
    </row>
    <row r="20" spans="1:9" ht="11.25" customHeight="1">
      <c r="A20" s="1776" t="s">
        <v>2245</v>
      </c>
      <c r="B20" s="1776" t="s">
        <v>16</v>
      </c>
      <c r="C20" s="1776" t="s">
        <v>2317</v>
      </c>
      <c r="D20" s="1776" t="s">
        <v>2318</v>
      </c>
      <c r="E20" s="1776" t="s">
        <v>2319</v>
      </c>
      <c r="F20" s="1776" t="s">
        <v>2320</v>
      </c>
      <c r="G20" s="1776" t="s">
        <v>22</v>
      </c>
      <c r="H20" s="1776" t="s">
        <v>22</v>
      </c>
      <c r="I20" s="1776" t="s">
        <v>806</v>
      </c>
    </row>
    <row r="21" spans="1:9" ht="11.25" customHeight="1">
      <c r="A21" s="1776" t="s">
        <v>2245</v>
      </c>
      <c r="B21" s="1776" t="s">
        <v>16</v>
      </c>
      <c r="C21" s="1776" t="s">
        <v>2321</v>
      </c>
      <c r="D21" s="1776" t="s">
        <v>2322</v>
      </c>
      <c r="E21" s="1776" t="s">
        <v>2323</v>
      </c>
      <c r="F21" s="1776" t="s">
        <v>2324</v>
      </c>
      <c r="G21" s="1776" t="s">
        <v>22</v>
      </c>
      <c r="H21" s="1776" t="s">
        <v>22</v>
      </c>
      <c r="I21" s="1776" t="s">
        <v>806</v>
      </c>
    </row>
    <row r="22" spans="1:9" ht="11.25" customHeight="1">
      <c r="A22" s="1776" t="s">
        <v>2245</v>
      </c>
      <c r="B22" s="1776" t="s">
        <v>16</v>
      </c>
      <c r="C22" s="1776" t="s">
        <v>2325</v>
      </c>
      <c r="D22" s="1776" t="s">
        <v>2326</v>
      </c>
      <c r="E22" s="1776" t="s">
        <v>2327</v>
      </c>
      <c r="F22" s="1776" t="s">
        <v>51</v>
      </c>
      <c r="G22" s="1776" t="s">
        <v>2328</v>
      </c>
      <c r="H22" s="1776" t="s">
        <v>22</v>
      </c>
      <c r="I22" s="1776" t="s">
        <v>806</v>
      </c>
    </row>
    <row r="23" spans="1:9" ht="11.25" customHeight="1">
      <c r="A23" s="1776" t="s">
        <v>2245</v>
      </c>
      <c r="B23" s="1776" t="s">
        <v>16</v>
      </c>
      <c r="C23" s="1776" t="s">
        <v>2329</v>
      </c>
      <c r="D23" s="1776" t="s">
        <v>2330</v>
      </c>
      <c r="E23" s="1776" t="s">
        <v>2331</v>
      </c>
      <c r="F23" s="1776" t="s">
        <v>2332</v>
      </c>
      <c r="G23" s="1776" t="s">
        <v>22</v>
      </c>
      <c r="H23" s="1776" t="s">
        <v>22</v>
      </c>
      <c r="I23" s="1776" t="s">
        <v>806</v>
      </c>
    </row>
    <row r="24" spans="1:9" ht="11.25" customHeight="1">
      <c r="A24" s="1776" t="s">
        <v>2245</v>
      </c>
      <c r="B24" s="1776" t="s">
        <v>16</v>
      </c>
      <c r="C24" s="1776" t="s">
        <v>2333</v>
      </c>
      <c r="D24" s="1776" t="s">
        <v>2334</v>
      </c>
      <c r="E24" s="1776" t="s">
        <v>2335</v>
      </c>
      <c r="F24" s="1776" t="s">
        <v>2273</v>
      </c>
      <c r="G24" s="1776" t="s">
        <v>2336</v>
      </c>
      <c r="H24" s="1776" t="s">
        <v>22</v>
      </c>
      <c r="I24" s="1776" t="s">
        <v>806</v>
      </c>
    </row>
    <row r="25" spans="1:9" ht="11.25" customHeight="1">
      <c r="A25" s="1776" t="s">
        <v>2245</v>
      </c>
      <c r="B25" s="1776" t="s">
        <v>16</v>
      </c>
      <c r="C25" s="1776" t="s">
        <v>2337</v>
      </c>
      <c r="D25" s="1776" t="s">
        <v>2338</v>
      </c>
      <c r="E25" s="1776" t="s">
        <v>2339</v>
      </c>
      <c r="F25" s="1776" t="s">
        <v>51</v>
      </c>
      <c r="G25" s="1776" t="s">
        <v>2340</v>
      </c>
      <c r="H25" s="1776" t="s">
        <v>22</v>
      </c>
      <c r="I25" s="1776" t="s">
        <v>806</v>
      </c>
    </row>
    <row r="26" spans="1:9" ht="11.25" customHeight="1">
      <c r="A26" s="1776" t="s">
        <v>2245</v>
      </c>
      <c r="B26" s="1776" t="s">
        <v>16</v>
      </c>
      <c r="C26" s="1776" t="s">
        <v>13</v>
      </c>
      <c r="D26" s="1776" t="s">
        <v>46</v>
      </c>
      <c r="E26" s="1776" t="s">
        <v>49</v>
      </c>
      <c r="F26" s="1776" t="s">
        <v>51</v>
      </c>
      <c r="G26" s="1776" t="s">
        <v>22</v>
      </c>
      <c r="H26" s="1776" t="s">
        <v>22</v>
      </c>
      <c r="I26" s="1776" t="s">
        <v>806</v>
      </c>
    </row>
    <row r="27" spans="1:9" ht="11.25" customHeight="1">
      <c r="A27" s="1776" t="s">
        <v>2245</v>
      </c>
      <c r="B27" s="1776" t="s">
        <v>16</v>
      </c>
      <c r="C27" s="1776" t="s">
        <v>2341</v>
      </c>
      <c r="D27" s="1776" t="s">
        <v>2342</v>
      </c>
      <c r="E27" s="1776" t="s">
        <v>2343</v>
      </c>
      <c r="F27" s="1776" t="s">
        <v>2344</v>
      </c>
      <c r="G27" s="1776" t="s">
        <v>2345</v>
      </c>
      <c r="H27" s="1776" t="s">
        <v>22</v>
      </c>
      <c r="I27" s="1776" t="s">
        <v>806</v>
      </c>
    </row>
    <row r="28" spans="1:9" ht="11.25" customHeight="1">
      <c r="A28" s="1776" t="s">
        <v>2245</v>
      </c>
      <c r="B28" s="1776" t="s">
        <v>16</v>
      </c>
      <c r="C28" s="1776" t="s">
        <v>2346</v>
      </c>
      <c r="D28" s="1776" t="s">
        <v>2347</v>
      </c>
      <c r="E28" s="1776" t="s">
        <v>2348</v>
      </c>
      <c r="F28" s="1776" t="s">
        <v>2349</v>
      </c>
      <c r="G28" s="1776" t="s">
        <v>2350</v>
      </c>
      <c r="H28" s="1776" t="s">
        <v>22</v>
      </c>
      <c r="I28" s="1776" t="s">
        <v>806</v>
      </c>
    </row>
    <row r="29" spans="1:9" ht="11.25" customHeight="1">
      <c r="A29" s="1776" t="s">
        <v>2245</v>
      </c>
      <c r="B29" s="1776" t="s">
        <v>16</v>
      </c>
      <c r="C29" s="1776" t="s">
        <v>2351</v>
      </c>
      <c r="D29" s="1776" t="s">
        <v>2352</v>
      </c>
      <c r="E29" s="1776" t="s">
        <v>2353</v>
      </c>
      <c r="F29" s="1776" t="s">
        <v>51</v>
      </c>
      <c r="G29" s="1776" t="s">
        <v>22</v>
      </c>
      <c r="H29" s="1776" t="s">
        <v>22</v>
      </c>
      <c r="I29" s="1776" t="s">
        <v>806</v>
      </c>
    </row>
    <row r="30" spans="1:9" ht="11.25" customHeight="1">
      <c r="A30" s="1776" t="s">
        <v>2245</v>
      </c>
      <c r="B30" s="1776" t="s">
        <v>16</v>
      </c>
      <c r="C30" s="1776" t="s">
        <v>2354</v>
      </c>
      <c r="D30" s="1776" t="s">
        <v>2355</v>
      </c>
      <c r="E30" s="1776" t="s">
        <v>2356</v>
      </c>
      <c r="F30" s="1776" t="s">
        <v>2357</v>
      </c>
      <c r="G30" s="1776" t="s">
        <v>22</v>
      </c>
      <c r="H30" s="1776" t="s">
        <v>22</v>
      </c>
      <c r="I30" s="1776" t="s">
        <v>806</v>
      </c>
    </row>
    <row r="31" spans="1:9" ht="11.25" customHeight="1">
      <c r="A31" s="1776" t="s">
        <v>2245</v>
      </c>
      <c r="B31" s="1776" t="s">
        <v>16</v>
      </c>
      <c r="C31" s="1776" t="s">
        <v>2358</v>
      </c>
      <c r="D31" s="1776" t="s">
        <v>2359</v>
      </c>
      <c r="E31" s="1776" t="s">
        <v>2360</v>
      </c>
      <c r="F31" s="1776" t="s">
        <v>2361</v>
      </c>
      <c r="G31" s="1776" t="s">
        <v>22</v>
      </c>
      <c r="H31" s="1776" t="s">
        <v>22</v>
      </c>
      <c r="I31" s="1776" t="s">
        <v>806</v>
      </c>
    </row>
    <row r="32" spans="1:9" ht="11.25" customHeight="1">
      <c r="A32" s="1776" t="s">
        <v>2245</v>
      </c>
      <c r="B32" s="1776" t="s">
        <v>16</v>
      </c>
      <c r="C32" s="1776" t="s">
        <v>2362</v>
      </c>
      <c r="D32" s="1776" t="s">
        <v>2363</v>
      </c>
      <c r="E32" s="1776" t="s">
        <v>2364</v>
      </c>
      <c r="F32" s="1776" t="s">
        <v>2365</v>
      </c>
      <c r="G32" s="1776" t="s">
        <v>22</v>
      </c>
      <c r="H32" s="1776" t="s">
        <v>22</v>
      </c>
      <c r="I32" s="1776" t="s">
        <v>806</v>
      </c>
    </row>
    <row r="33" spans="1:9" ht="11.25" customHeight="1">
      <c r="A33" s="1776" t="s">
        <v>2245</v>
      </c>
      <c r="B33" s="1776" t="s">
        <v>16</v>
      </c>
      <c r="C33" s="1776" t="s">
        <v>2366</v>
      </c>
      <c r="D33" s="1776" t="s">
        <v>2367</v>
      </c>
      <c r="E33" s="1776" t="s">
        <v>2368</v>
      </c>
      <c r="F33" s="1776" t="s">
        <v>2369</v>
      </c>
      <c r="G33" s="1776" t="s">
        <v>2370</v>
      </c>
      <c r="H33" s="1776" t="s">
        <v>22</v>
      </c>
      <c r="I33" s="1776" t="s">
        <v>806</v>
      </c>
    </row>
    <row r="34" spans="1:9" ht="11.25" customHeight="1">
      <c r="A34" s="1776" t="s">
        <v>2245</v>
      </c>
      <c r="B34" s="1776" t="s">
        <v>16</v>
      </c>
      <c r="C34" s="1776" t="s">
        <v>2371</v>
      </c>
      <c r="D34" s="1776" t="s">
        <v>2372</v>
      </c>
      <c r="E34" s="1776" t="s">
        <v>2373</v>
      </c>
      <c r="F34" s="1776" t="s">
        <v>2277</v>
      </c>
      <c r="G34" s="1776" t="s">
        <v>2374</v>
      </c>
      <c r="H34" s="1776" t="s">
        <v>22</v>
      </c>
      <c r="I34" s="1776" t="s">
        <v>806</v>
      </c>
    </row>
    <row r="35" spans="1:9" ht="11.25" customHeight="1">
      <c r="A35" s="1776" t="s">
        <v>2245</v>
      </c>
      <c r="B35" s="1776" t="s">
        <v>16</v>
      </c>
      <c r="C35" s="1776" t="s">
        <v>2375</v>
      </c>
      <c r="D35" s="1776" t="s">
        <v>2376</v>
      </c>
      <c r="E35" s="1776" t="s">
        <v>2377</v>
      </c>
      <c r="F35" s="1776" t="s">
        <v>51</v>
      </c>
      <c r="G35" s="1776" t="s">
        <v>22</v>
      </c>
      <c r="H35" s="1776" t="s">
        <v>22</v>
      </c>
      <c r="I35" s="1776" t="s">
        <v>806</v>
      </c>
    </row>
    <row r="36" spans="1:9" ht="11.25" customHeight="1">
      <c r="A36" s="1776" t="s">
        <v>2245</v>
      </c>
      <c r="B36" s="1776" t="s">
        <v>16</v>
      </c>
      <c r="C36" s="1776" t="s">
        <v>2378</v>
      </c>
      <c r="D36" s="1776" t="s">
        <v>2379</v>
      </c>
      <c r="E36" s="1776" t="s">
        <v>2380</v>
      </c>
      <c r="F36" s="1776" t="s">
        <v>51</v>
      </c>
      <c r="G36" s="1776" t="s">
        <v>2264</v>
      </c>
      <c r="H36" s="1776" t="s">
        <v>22</v>
      </c>
      <c r="I36" s="1776" t="s">
        <v>806</v>
      </c>
    </row>
    <row r="37" spans="1:9" ht="11.25" customHeight="1">
      <c r="A37" s="1776" t="s">
        <v>2245</v>
      </c>
      <c r="B37" s="1776" t="s">
        <v>16</v>
      </c>
      <c r="C37" s="1776" t="s">
        <v>2381</v>
      </c>
      <c r="D37" s="1776" t="s">
        <v>2382</v>
      </c>
      <c r="E37" s="1776" t="s">
        <v>2383</v>
      </c>
      <c r="F37" s="1776" t="s">
        <v>2296</v>
      </c>
      <c r="G37" s="1776" t="s">
        <v>22</v>
      </c>
      <c r="H37" s="1776" t="s">
        <v>22</v>
      </c>
      <c r="I37" s="1776" t="s">
        <v>806</v>
      </c>
    </row>
    <row r="38" spans="1:9" ht="11.25" customHeight="1">
      <c r="A38" s="1776" t="s">
        <v>2245</v>
      </c>
      <c r="B38" s="1776" t="s">
        <v>16</v>
      </c>
      <c r="C38" s="1776" t="s">
        <v>2384</v>
      </c>
      <c r="D38" s="1776" t="s">
        <v>2385</v>
      </c>
      <c r="E38" s="1776" t="s">
        <v>2386</v>
      </c>
      <c r="F38" s="1776" t="s">
        <v>2286</v>
      </c>
      <c r="G38" s="1776" t="s">
        <v>22</v>
      </c>
      <c r="H38" s="1776" t="s">
        <v>22</v>
      </c>
      <c r="I38" s="1776" t="s">
        <v>806</v>
      </c>
    </row>
    <row r="39" spans="1:9" ht="11.25" customHeight="1">
      <c r="A39" s="1776" t="s">
        <v>2245</v>
      </c>
      <c r="B39" s="1776" t="s">
        <v>16</v>
      </c>
      <c r="C39" s="1776" t="s">
        <v>2387</v>
      </c>
      <c r="D39" s="1776" t="s">
        <v>2388</v>
      </c>
      <c r="E39" s="1776" t="s">
        <v>2389</v>
      </c>
      <c r="F39" s="1776" t="s">
        <v>2390</v>
      </c>
      <c r="G39" s="1776" t="s">
        <v>22</v>
      </c>
      <c r="H39" s="1776" t="s">
        <v>22</v>
      </c>
      <c r="I39" s="1776" t="s">
        <v>806</v>
      </c>
    </row>
    <row r="40" spans="1:9" ht="11.25" customHeight="1">
      <c r="A40" s="1776" t="s">
        <v>2245</v>
      </c>
      <c r="B40" s="1776" t="s">
        <v>16</v>
      </c>
      <c r="C40" s="1776" t="s">
        <v>2391</v>
      </c>
      <c r="D40" s="1776" t="s">
        <v>2392</v>
      </c>
      <c r="E40" s="1776" t="s">
        <v>2393</v>
      </c>
      <c r="F40" s="1776" t="s">
        <v>573</v>
      </c>
      <c r="G40" s="1776" t="s">
        <v>2394</v>
      </c>
      <c r="H40" s="1776" t="s">
        <v>22</v>
      </c>
      <c r="I40" s="1776" t="s">
        <v>806</v>
      </c>
    </row>
    <row r="41" spans="1:9" ht="11.25" customHeight="1">
      <c r="A41" s="1776" t="s">
        <v>2245</v>
      </c>
      <c r="B41" s="1776" t="s">
        <v>16</v>
      </c>
      <c r="C41" s="1776" t="s">
        <v>2395</v>
      </c>
      <c r="D41" s="1776" t="s">
        <v>2396</v>
      </c>
      <c r="E41" s="1776" t="s">
        <v>2397</v>
      </c>
      <c r="F41" s="1776" t="s">
        <v>573</v>
      </c>
      <c r="G41" s="1776" t="s">
        <v>2398</v>
      </c>
      <c r="H41" s="1776" t="s">
        <v>22</v>
      </c>
      <c r="I41" s="1776" t="s">
        <v>806</v>
      </c>
    </row>
    <row r="42" spans="1:9" ht="11.25" customHeight="1">
      <c r="A42" s="1776" t="s">
        <v>2245</v>
      </c>
      <c r="B42" s="1776" t="s">
        <v>16</v>
      </c>
      <c r="C42" s="1776" t="s">
        <v>2399</v>
      </c>
      <c r="D42" s="1776" t="s">
        <v>2400</v>
      </c>
      <c r="E42" s="1776" t="s">
        <v>2401</v>
      </c>
      <c r="F42" s="1776" t="s">
        <v>2402</v>
      </c>
      <c r="G42" s="1776" t="s">
        <v>2403</v>
      </c>
      <c r="H42" s="1776" t="s">
        <v>22</v>
      </c>
      <c r="I42" s="1776" t="s">
        <v>806</v>
      </c>
    </row>
    <row r="43" spans="1:9" ht="11.25" customHeight="1">
      <c r="A43" s="1776" t="s">
        <v>2245</v>
      </c>
      <c r="B43" s="1776" t="s">
        <v>16</v>
      </c>
      <c r="C43" s="1776" t="s">
        <v>2404</v>
      </c>
      <c r="D43" s="1776" t="s">
        <v>2405</v>
      </c>
      <c r="E43" s="1776" t="s">
        <v>2406</v>
      </c>
      <c r="F43" s="1776" t="s">
        <v>2407</v>
      </c>
      <c r="G43" s="1776" t="s">
        <v>22</v>
      </c>
      <c r="H43" s="1776" t="s">
        <v>22</v>
      </c>
      <c r="I43" s="1776" t="s">
        <v>806</v>
      </c>
    </row>
    <row r="44" spans="1:9" ht="11.25" customHeight="1">
      <c r="A44" s="1776" t="s">
        <v>2245</v>
      </c>
      <c r="B44" s="1776" t="s">
        <v>16</v>
      </c>
      <c r="C44" s="1776" t="s">
        <v>2408</v>
      </c>
      <c r="D44" s="1776" t="s">
        <v>2409</v>
      </c>
      <c r="E44" s="1776" t="s">
        <v>2410</v>
      </c>
      <c r="F44" s="1776" t="s">
        <v>2402</v>
      </c>
      <c r="G44" s="1776" t="s">
        <v>2411</v>
      </c>
      <c r="H44" s="1776" t="s">
        <v>22</v>
      </c>
      <c r="I44" s="1776" t="s">
        <v>806</v>
      </c>
    </row>
    <row r="45" spans="1:9" ht="11.25" customHeight="1">
      <c r="A45" s="1776" t="s">
        <v>2245</v>
      </c>
      <c r="B45" s="1776" t="s">
        <v>16</v>
      </c>
      <c r="C45" s="1776" t="s">
        <v>2412</v>
      </c>
      <c r="D45" s="1776" t="s">
        <v>2413</v>
      </c>
      <c r="E45" s="1776" t="s">
        <v>2414</v>
      </c>
      <c r="F45" s="1776" t="s">
        <v>2268</v>
      </c>
      <c r="G45" s="1776" t="s">
        <v>22</v>
      </c>
      <c r="H45" s="1776" t="s">
        <v>22</v>
      </c>
      <c r="I45" s="1776" t="s">
        <v>806</v>
      </c>
    </row>
    <row r="46" spans="1:9" ht="11.25" customHeight="1">
      <c r="A46" s="1776" t="s">
        <v>2245</v>
      </c>
      <c r="B46" s="1776" t="s">
        <v>16</v>
      </c>
      <c r="C46" s="1776" t="s">
        <v>2415</v>
      </c>
      <c r="D46" s="1776" t="s">
        <v>2416</v>
      </c>
      <c r="E46" s="1776" t="s">
        <v>2417</v>
      </c>
      <c r="F46" s="1776" t="s">
        <v>2268</v>
      </c>
      <c r="G46" s="1776" t="s">
        <v>22</v>
      </c>
      <c r="H46" s="1776" t="s">
        <v>22</v>
      </c>
      <c r="I46" s="1776" t="s">
        <v>806</v>
      </c>
    </row>
    <row r="47" spans="1:9" ht="11.25" customHeight="1">
      <c r="A47" s="1776" t="s">
        <v>2245</v>
      </c>
      <c r="B47" s="1776" t="s">
        <v>16</v>
      </c>
      <c r="C47" s="1776" t="s">
        <v>2418</v>
      </c>
      <c r="D47" s="1776" t="s">
        <v>2419</v>
      </c>
      <c r="E47" s="1776" t="s">
        <v>2420</v>
      </c>
      <c r="F47" s="1776" t="s">
        <v>2300</v>
      </c>
      <c r="G47" s="1776" t="s">
        <v>22</v>
      </c>
      <c r="H47" s="1776" t="s">
        <v>22</v>
      </c>
      <c r="I47" s="1776" t="s">
        <v>806</v>
      </c>
    </row>
    <row r="48" spans="1:9" ht="11.25" customHeight="1">
      <c r="A48" s="1776" t="s">
        <v>2245</v>
      </c>
      <c r="B48" s="1776" t="s">
        <v>16</v>
      </c>
      <c r="C48" s="1776" t="s">
        <v>2421</v>
      </c>
      <c r="D48" s="1776" t="s">
        <v>2422</v>
      </c>
      <c r="E48" s="1776" t="s">
        <v>2423</v>
      </c>
      <c r="F48" s="1776" t="s">
        <v>2424</v>
      </c>
      <c r="G48" s="1776" t="s">
        <v>2425</v>
      </c>
      <c r="H48" s="1776" t="s">
        <v>22</v>
      </c>
      <c r="I48" s="1776" t="s">
        <v>806</v>
      </c>
    </row>
    <row r="49" spans="1:9" ht="11.25" customHeight="1">
      <c r="A49" s="1776" t="s">
        <v>2245</v>
      </c>
      <c r="B49" s="1776" t="s">
        <v>16</v>
      </c>
      <c r="C49" s="1776" t="s">
        <v>2426</v>
      </c>
      <c r="D49" s="1776" t="s">
        <v>2427</v>
      </c>
      <c r="E49" s="1776" t="s">
        <v>2428</v>
      </c>
      <c r="F49" s="1776" t="s">
        <v>2424</v>
      </c>
      <c r="G49" s="1776" t="s">
        <v>2429</v>
      </c>
      <c r="H49" s="1776" t="s">
        <v>22</v>
      </c>
      <c r="I49" s="1776" t="s">
        <v>806</v>
      </c>
    </row>
    <row r="50" spans="1:9" ht="11.25" customHeight="1">
      <c r="A50" s="1776" t="s">
        <v>2245</v>
      </c>
      <c r="B50" s="1776" t="s">
        <v>16</v>
      </c>
      <c r="C50" s="1776" t="s">
        <v>2430</v>
      </c>
      <c r="D50" s="1776" t="s">
        <v>2431</v>
      </c>
      <c r="E50" s="1776" t="s">
        <v>2432</v>
      </c>
      <c r="F50" s="1776" t="s">
        <v>51</v>
      </c>
      <c r="G50" s="1776" t="s">
        <v>22</v>
      </c>
      <c r="H50" s="1776" t="s">
        <v>22</v>
      </c>
      <c r="I50" s="1776" t="s">
        <v>806</v>
      </c>
    </row>
    <row r="51" spans="1:9" ht="11.25" customHeight="1">
      <c r="A51" s="1776" t="s">
        <v>2245</v>
      </c>
      <c r="B51" s="1776" t="s">
        <v>16</v>
      </c>
      <c r="C51" s="1776" t="s">
        <v>2433</v>
      </c>
      <c r="D51" s="1776" t="s">
        <v>2434</v>
      </c>
      <c r="E51" s="1776" t="s">
        <v>2435</v>
      </c>
      <c r="F51" s="1776" t="s">
        <v>2312</v>
      </c>
      <c r="G51" s="1776" t="s">
        <v>22</v>
      </c>
      <c r="H51" s="1776" t="s">
        <v>22</v>
      </c>
      <c r="I51" s="1776" t="s">
        <v>806</v>
      </c>
    </row>
    <row r="52" spans="1:9" ht="11.25" customHeight="1">
      <c r="A52" s="1776" t="s">
        <v>2245</v>
      </c>
      <c r="B52" s="1776" t="s">
        <v>16</v>
      </c>
      <c r="C52" s="1776" t="s">
        <v>2436</v>
      </c>
      <c r="D52" s="1776" t="s">
        <v>2437</v>
      </c>
      <c r="E52" s="1776" t="s">
        <v>2438</v>
      </c>
      <c r="F52" s="1776" t="s">
        <v>2300</v>
      </c>
      <c r="G52" s="1776" t="s">
        <v>2439</v>
      </c>
      <c r="H52" s="1776" t="s">
        <v>22</v>
      </c>
      <c r="I52" s="1776" t="s">
        <v>806</v>
      </c>
    </row>
    <row r="53" spans="1:9" ht="11.25" customHeight="1">
      <c r="A53" s="1776" t="s">
        <v>2245</v>
      </c>
      <c r="B53" s="1776" t="s">
        <v>16</v>
      </c>
      <c r="C53" s="1776" t="s">
        <v>2440</v>
      </c>
      <c r="D53" s="1776" t="s">
        <v>2441</v>
      </c>
      <c r="E53" s="1776" t="s">
        <v>2442</v>
      </c>
      <c r="F53" s="1776" t="s">
        <v>2253</v>
      </c>
      <c r="G53" s="1776" t="s">
        <v>22</v>
      </c>
      <c r="H53" s="1776" t="s">
        <v>22</v>
      </c>
      <c r="I53" s="1776" t="s">
        <v>806</v>
      </c>
    </row>
    <row r="54" spans="1:9" ht="11.25" customHeight="1">
      <c r="A54" s="1776" t="s">
        <v>2245</v>
      </c>
      <c r="B54" s="1776" t="s">
        <v>16</v>
      </c>
      <c r="C54" s="1776" t="s">
        <v>2443</v>
      </c>
      <c r="D54" s="1776" t="s">
        <v>2444</v>
      </c>
      <c r="E54" s="1776" t="s">
        <v>2445</v>
      </c>
      <c r="F54" s="1776" t="s">
        <v>2446</v>
      </c>
      <c r="G54" s="1776" t="s">
        <v>22</v>
      </c>
      <c r="H54" s="1776" t="s">
        <v>22</v>
      </c>
      <c r="I54" s="1776" t="s">
        <v>806</v>
      </c>
    </row>
    <row r="55" spans="1:9" ht="11.25" customHeight="1">
      <c r="A55" s="1776" t="s">
        <v>2245</v>
      </c>
      <c r="B55" s="1776" t="s">
        <v>16</v>
      </c>
      <c r="C55" s="1776" t="s">
        <v>2447</v>
      </c>
      <c r="D55" s="1776" t="s">
        <v>2448</v>
      </c>
      <c r="E55" s="1776" t="s">
        <v>2449</v>
      </c>
      <c r="F55" s="1776" t="s">
        <v>2286</v>
      </c>
      <c r="G55" s="1776" t="s">
        <v>2450</v>
      </c>
      <c r="H55" s="1776" t="s">
        <v>22</v>
      </c>
      <c r="I55" s="1776" t="s">
        <v>806</v>
      </c>
    </row>
    <row r="56" spans="1:9" ht="11.25" customHeight="1">
      <c r="A56" s="1776" t="s">
        <v>2245</v>
      </c>
      <c r="B56" s="1776" t="s">
        <v>16</v>
      </c>
      <c r="C56" s="1776" t="s">
        <v>2451</v>
      </c>
      <c r="D56" s="1776" t="s">
        <v>2452</v>
      </c>
      <c r="E56" s="1776" t="s">
        <v>2453</v>
      </c>
      <c r="F56" s="1776" t="s">
        <v>2454</v>
      </c>
      <c r="G56" s="1776" t="s">
        <v>22</v>
      </c>
      <c r="H56" s="1776" t="s">
        <v>22</v>
      </c>
      <c r="I56" s="1776" t="s">
        <v>806</v>
      </c>
    </row>
    <row r="57" spans="1:9" ht="11.25" customHeight="1">
      <c r="A57" s="1776" t="s">
        <v>2245</v>
      </c>
      <c r="B57" s="1776" t="s">
        <v>16</v>
      </c>
      <c r="C57" s="1776" t="s">
        <v>2455</v>
      </c>
      <c r="D57" s="1776" t="s">
        <v>2456</v>
      </c>
      <c r="E57" s="1776" t="s">
        <v>2457</v>
      </c>
      <c r="F57" s="1776" t="s">
        <v>2402</v>
      </c>
      <c r="G57" s="1776" t="s">
        <v>22</v>
      </c>
      <c r="H57" s="1776" t="s">
        <v>22</v>
      </c>
      <c r="I57" s="1776" t="s">
        <v>806</v>
      </c>
    </row>
    <row r="58" spans="1:9" ht="11.25" customHeight="1">
      <c r="A58" s="1776" t="s">
        <v>2245</v>
      </c>
      <c r="B58" s="1776" t="s">
        <v>16</v>
      </c>
      <c r="C58" s="1776" t="s">
        <v>2458</v>
      </c>
      <c r="D58" s="1776" t="s">
        <v>2459</v>
      </c>
      <c r="E58" s="1776" t="s">
        <v>2460</v>
      </c>
      <c r="F58" s="1776" t="s">
        <v>2461</v>
      </c>
      <c r="G58" s="1776" t="s">
        <v>22</v>
      </c>
      <c r="H58" s="1776" t="s">
        <v>22</v>
      </c>
      <c r="I58" s="1776" t="s">
        <v>806</v>
      </c>
    </row>
    <row r="59" spans="1:9" ht="11.25" customHeight="1">
      <c r="A59" s="1776" t="s">
        <v>2245</v>
      </c>
      <c r="B59" s="1776" t="s">
        <v>16</v>
      </c>
      <c r="C59" s="1776" t="s">
        <v>2462</v>
      </c>
      <c r="D59" s="1776" t="s">
        <v>2463</v>
      </c>
      <c r="E59" s="1776" t="s">
        <v>2464</v>
      </c>
      <c r="F59" s="1776" t="s">
        <v>2402</v>
      </c>
      <c r="G59" s="1776" t="s">
        <v>22</v>
      </c>
      <c r="H59" s="1776" t="s">
        <v>22</v>
      </c>
      <c r="I59" s="1776" t="s">
        <v>806</v>
      </c>
    </row>
    <row r="60" spans="1:9" ht="11.25" customHeight="1">
      <c r="A60" s="1776" t="s">
        <v>2245</v>
      </c>
      <c r="B60" s="1776" t="s">
        <v>16</v>
      </c>
      <c r="C60" s="1776" t="s">
        <v>2465</v>
      </c>
      <c r="D60" s="1776" t="s">
        <v>2466</v>
      </c>
      <c r="E60" s="1776" t="s">
        <v>2467</v>
      </c>
      <c r="F60" s="1776" t="s">
        <v>2468</v>
      </c>
      <c r="G60" s="1776" t="s">
        <v>22</v>
      </c>
      <c r="H60" s="1776" t="s">
        <v>22</v>
      </c>
      <c r="I60" s="1776" t="s">
        <v>806</v>
      </c>
    </row>
    <row r="61" spans="1:9" ht="11.25" customHeight="1">
      <c r="A61" s="1776" t="s">
        <v>2245</v>
      </c>
      <c r="B61" s="1776" t="s">
        <v>16</v>
      </c>
      <c r="C61" s="1776" t="s">
        <v>2469</v>
      </c>
      <c r="D61" s="1776" t="s">
        <v>2470</v>
      </c>
      <c r="E61" s="1776" t="s">
        <v>2471</v>
      </c>
      <c r="F61" s="1776" t="s">
        <v>2253</v>
      </c>
      <c r="G61" s="1776" t="s">
        <v>22</v>
      </c>
      <c r="H61" s="1776" t="s">
        <v>22</v>
      </c>
      <c r="I61" s="1776" t="s">
        <v>806</v>
      </c>
    </row>
    <row r="62" spans="1:9" ht="11.25" customHeight="1">
      <c r="A62" s="1776" t="s">
        <v>2245</v>
      </c>
      <c r="B62" s="1776" t="s">
        <v>16</v>
      </c>
      <c r="C62" s="1776" t="s">
        <v>2472</v>
      </c>
      <c r="D62" s="1776" t="s">
        <v>2473</v>
      </c>
      <c r="E62" s="1776" t="s">
        <v>2474</v>
      </c>
      <c r="F62" s="1776" t="s">
        <v>2475</v>
      </c>
      <c r="G62" s="1776" t="s">
        <v>22</v>
      </c>
      <c r="H62" s="1776" t="s">
        <v>22</v>
      </c>
      <c r="I62" s="1776" t="s">
        <v>806</v>
      </c>
    </row>
    <row r="63" spans="1:9" ht="11.25" customHeight="1">
      <c r="A63" s="1776" t="s">
        <v>2245</v>
      </c>
      <c r="B63" s="1776" t="s">
        <v>16</v>
      </c>
      <c r="C63" s="1776" t="s">
        <v>2476</v>
      </c>
      <c r="D63" s="1776" t="s">
        <v>2477</v>
      </c>
      <c r="E63" s="1776" t="s">
        <v>2478</v>
      </c>
      <c r="F63" s="1776" t="s">
        <v>2253</v>
      </c>
      <c r="G63" s="1776" t="s">
        <v>2479</v>
      </c>
      <c r="H63" s="1776" t="s">
        <v>22</v>
      </c>
      <c r="I63" s="1776" t="s">
        <v>806</v>
      </c>
    </row>
    <row r="64" spans="1:9" ht="11.25" customHeight="1">
      <c r="A64" s="1776" t="s">
        <v>2245</v>
      </c>
      <c r="B64" s="1776" t="s">
        <v>16</v>
      </c>
      <c r="C64" s="1776" t="s">
        <v>2480</v>
      </c>
      <c r="D64" s="1776" t="s">
        <v>2481</v>
      </c>
      <c r="E64" s="1776" t="s">
        <v>2482</v>
      </c>
      <c r="F64" s="1776" t="s">
        <v>2253</v>
      </c>
      <c r="G64" s="1776" t="s">
        <v>2483</v>
      </c>
      <c r="H64" s="1776" t="s">
        <v>22</v>
      </c>
      <c r="I64" s="1776" t="s">
        <v>806</v>
      </c>
    </row>
    <row r="65" spans="1:9" ht="11.25" customHeight="1">
      <c r="A65" s="1776" t="s">
        <v>2245</v>
      </c>
      <c r="B65" s="1776" t="s">
        <v>16</v>
      </c>
      <c r="C65" s="1776" t="s">
        <v>2484</v>
      </c>
      <c r="D65" s="1776" t="s">
        <v>2485</v>
      </c>
      <c r="E65" s="1776" t="s">
        <v>2486</v>
      </c>
      <c r="F65" s="1776" t="s">
        <v>2253</v>
      </c>
      <c r="G65" s="1776" t="s">
        <v>2479</v>
      </c>
      <c r="H65" s="1776" t="s">
        <v>22</v>
      </c>
      <c r="I65" s="1776" t="s">
        <v>806</v>
      </c>
    </row>
    <row r="66" spans="1:9" ht="11.25" customHeight="1">
      <c r="A66" s="1776" t="s">
        <v>2245</v>
      </c>
      <c r="B66" s="1776" t="s">
        <v>16</v>
      </c>
      <c r="C66" s="1776" t="s">
        <v>2487</v>
      </c>
      <c r="D66" s="1776" t="s">
        <v>2488</v>
      </c>
      <c r="E66" s="1776" t="s">
        <v>2489</v>
      </c>
      <c r="F66" s="1776" t="s">
        <v>2312</v>
      </c>
      <c r="G66" s="1776" t="s">
        <v>22</v>
      </c>
      <c r="H66" s="1776" t="s">
        <v>22</v>
      </c>
      <c r="I66" s="1776" t="s">
        <v>806</v>
      </c>
    </row>
    <row r="67" spans="1:9" ht="11.25" customHeight="1">
      <c r="A67" s="1776" t="s">
        <v>2245</v>
      </c>
      <c r="B67" s="1776" t="s">
        <v>16</v>
      </c>
      <c r="C67" s="1776" t="s">
        <v>2490</v>
      </c>
      <c r="D67" s="1776" t="s">
        <v>2491</v>
      </c>
      <c r="E67" s="1776" t="s">
        <v>2492</v>
      </c>
      <c r="F67" s="1776" t="s">
        <v>2273</v>
      </c>
      <c r="G67" s="1776" t="s">
        <v>2493</v>
      </c>
      <c r="H67" s="1776" t="s">
        <v>22</v>
      </c>
      <c r="I67" s="1776" t="s">
        <v>806</v>
      </c>
    </row>
    <row r="68" spans="1:9" ht="11.25" customHeight="1">
      <c r="A68" s="1776" t="s">
        <v>2245</v>
      </c>
      <c r="B68" s="1776" t="s">
        <v>16</v>
      </c>
      <c r="C68" s="1776" t="s">
        <v>2494</v>
      </c>
      <c r="D68" s="1776" t="s">
        <v>2495</v>
      </c>
      <c r="E68" s="1776" t="s">
        <v>2496</v>
      </c>
      <c r="F68" s="1776" t="s">
        <v>2286</v>
      </c>
      <c r="G68" s="1776" t="s">
        <v>22</v>
      </c>
      <c r="H68" s="1776" t="s">
        <v>2497</v>
      </c>
      <c r="I68" s="1776" t="s">
        <v>806</v>
      </c>
    </row>
    <row r="69" spans="1:9" ht="11.25" customHeight="1">
      <c r="A69" s="1776" t="s">
        <v>2245</v>
      </c>
      <c r="B69" s="1776" t="s">
        <v>16</v>
      </c>
      <c r="C69" s="1776" t="s">
        <v>2498</v>
      </c>
      <c r="D69" s="1776" t="s">
        <v>2499</v>
      </c>
      <c r="E69" s="1776" t="s">
        <v>2500</v>
      </c>
      <c r="F69" s="1776" t="s">
        <v>2253</v>
      </c>
      <c r="G69" s="1776" t="s">
        <v>2501</v>
      </c>
      <c r="H69" s="1776" t="s">
        <v>22</v>
      </c>
      <c r="I69" s="1776" t="s">
        <v>806</v>
      </c>
    </row>
    <row r="70" spans="1:9" ht="11.25" customHeight="1">
      <c r="A70" s="1776" t="s">
        <v>2245</v>
      </c>
      <c r="B70" s="1776" t="s">
        <v>16</v>
      </c>
      <c r="C70" s="1776" t="s">
        <v>2502</v>
      </c>
      <c r="D70" s="1776" t="s">
        <v>2503</v>
      </c>
      <c r="E70" s="1776" t="s">
        <v>2504</v>
      </c>
      <c r="F70" s="1776" t="s">
        <v>2461</v>
      </c>
      <c r="G70" s="1776" t="s">
        <v>22</v>
      </c>
      <c r="H70" s="1776" t="s">
        <v>22</v>
      </c>
      <c r="I70" s="1776" t="s">
        <v>806</v>
      </c>
    </row>
    <row r="71" spans="1:9" ht="11.25" customHeight="1">
      <c r="A71" s="1776" t="s">
        <v>2245</v>
      </c>
      <c r="B71" s="1776" t="s">
        <v>16</v>
      </c>
      <c r="C71" s="1776" t="s">
        <v>2505</v>
      </c>
      <c r="D71" s="1776" t="s">
        <v>2506</v>
      </c>
      <c r="E71" s="1776" t="s">
        <v>2276</v>
      </c>
      <c r="F71" s="1776" t="s">
        <v>2507</v>
      </c>
      <c r="G71" s="1776" t="s">
        <v>22</v>
      </c>
      <c r="H71" s="1776" t="s">
        <v>22</v>
      </c>
      <c r="I71" s="1776" t="s">
        <v>806</v>
      </c>
    </row>
    <row r="72" spans="1:9" ht="11.25" customHeight="1">
      <c r="A72" s="1776" t="s">
        <v>2245</v>
      </c>
      <c r="B72" s="1776" t="s">
        <v>16</v>
      </c>
      <c r="C72" s="1776" t="s">
        <v>2508</v>
      </c>
      <c r="D72" s="1776" t="s">
        <v>2509</v>
      </c>
      <c r="E72" s="1776" t="s">
        <v>2510</v>
      </c>
      <c r="F72" s="1776" t="s">
        <v>2277</v>
      </c>
      <c r="G72" s="1776" t="s">
        <v>22</v>
      </c>
      <c r="H72" s="1776" t="s">
        <v>22</v>
      </c>
      <c r="I72" s="1776" t="s">
        <v>806</v>
      </c>
    </row>
    <row r="73" spans="1:9" ht="11.25" customHeight="1">
      <c r="A73" s="1776" t="s">
        <v>2245</v>
      </c>
      <c r="B73" s="1776" t="s">
        <v>16</v>
      </c>
      <c r="C73" s="1776" t="s">
        <v>2511</v>
      </c>
      <c r="D73" s="1776" t="s">
        <v>2512</v>
      </c>
      <c r="E73" s="1776" t="s">
        <v>2513</v>
      </c>
      <c r="F73" s="1776" t="s">
        <v>2253</v>
      </c>
      <c r="G73" s="1776" t="s">
        <v>22</v>
      </c>
      <c r="H73" s="1776" t="s">
        <v>22</v>
      </c>
      <c r="I73" s="1776" t="s">
        <v>806</v>
      </c>
    </row>
    <row r="74" spans="1:9" ht="11.25" customHeight="1">
      <c r="A74" s="1776" t="s">
        <v>2245</v>
      </c>
      <c r="B74" s="1776" t="s">
        <v>16</v>
      </c>
      <c r="C74" s="1776" t="s">
        <v>2514</v>
      </c>
      <c r="D74" s="1776" t="s">
        <v>2515</v>
      </c>
      <c r="E74" s="1776" t="s">
        <v>2516</v>
      </c>
      <c r="F74" s="1776" t="s">
        <v>51</v>
      </c>
      <c r="G74" s="1776" t="s">
        <v>2517</v>
      </c>
      <c r="H74" s="1776" t="s">
        <v>22</v>
      </c>
      <c r="I74" s="1776" t="s">
        <v>806</v>
      </c>
    </row>
    <row r="75" spans="1:9" ht="11.25" customHeight="1">
      <c r="A75" s="1776" t="s">
        <v>2245</v>
      </c>
      <c r="B75" s="1776" t="s">
        <v>16</v>
      </c>
      <c r="C75" s="1776" t="s">
        <v>2518</v>
      </c>
      <c r="D75" s="1776" t="s">
        <v>2519</v>
      </c>
      <c r="E75" s="1776" t="s">
        <v>2520</v>
      </c>
      <c r="F75" s="1776" t="s">
        <v>2521</v>
      </c>
      <c r="G75" s="1776" t="s">
        <v>22</v>
      </c>
      <c r="H75" s="1776" t="s">
        <v>22</v>
      </c>
      <c r="I75" s="1776" t="s">
        <v>806</v>
      </c>
    </row>
    <row r="76" spans="1:9" ht="11.25" customHeight="1">
      <c r="A76" s="1776" t="s">
        <v>2245</v>
      </c>
      <c r="B76" s="1776" t="s">
        <v>16</v>
      </c>
      <c r="C76" s="1776" t="s">
        <v>2522</v>
      </c>
      <c r="D76" s="1776" t="s">
        <v>2523</v>
      </c>
      <c r="E76" s="1776" t="s">
        <v>2524</v>
      </c>
      <c r="F76" s="1776" t="s">
        <v>2407</v>
      </c>
      <c r="G76" s="1776" t="s">
        <v>22</v>
      </c>
      <c r="H76" s="1776" t="s">
        <v>22</v>
      </c>
      <c r="I76" s="1776" t="s">
        <v>806</v>
      </c>
    </row>
    <row r="77" spans="1:9" ht="11.25" customHeight="1">
      <c r="A77" s="1776" t="s">
        <v>2245</v>
      </c>
      <c r="B77" s="1776" t="s">
        <v>16</v>
      </c>
      <c r="C77" s="1776" t="s">
        <v>2525</v>
      </c>
      <c r="D77" s="1776" t="s">
        <v>2526</v>
      </c>
      <c r="E77" s="1776" t="s">
        <v>2527</v>
      </c>
      <c r="F77" s="1776" t="s">
        <v>2277</v>
      </c>
      <c r="G77" s="1776" t="s">
        <v>22</v>
      </c>
      <c r="H77" s="1776" t="s">
        <v>22</v>
      </c>
      <c r="I77" s="1776" t="s">
        <v>806</v>
      </c>
    </row>
    <row r="78" spans="1:9" ht="11.25" customHeight="1">
      <c r="A78" s="1776" t="s">
        <v>2245</v>
      </c>
      <c r="B78" s="1776" t="s">
        <v>16</v>
      </c>
      <c r="C78" s="1776" t="s">
        <v>2528</v>
      </c>
      <c r="D78" s="1776" t="s">
        <v>2529</v>
      </c>
      <c r="E78" s="1776" t="s">
        <v>2323</v>
      </c>
      <c r="F78" s="1776" t="s">
        <v>2530</v>
      </c>
      <c r="G78" s="1776" t="s">
        <v>22</v>
      </c>
      <c r="H78" s="1776" t="s">
        <v>22</v>
      </c>
      <c r="I78" s="1776" t="s">
        <v>806</v>
      </c>
    </row>
    <row r="79" spans="1:9" ht="11.25" customHeight="1">
      <c r="A79" s="1776" t="s">
        <v>2245</v>
      </c>
      <c r="B79" s="1776" t="s">
        <v>16</v>
      </c>
      <c r="C79" s="1776" t="s">
        <v>2531</v>
      </c>
      <c r="D79" s="1776" t="s">
        <v>2532</v>
      </c>
      <c r="E79" s="1776" t="s">
        <v>2533</v>
      </c>
      <c r="F79" s="1776" t="s">
        <v>2300</v>
      </c>
      <c r="G79" s="1776" t="s">
        <v>22</v>
      </c>
      <c r="H79" s="1776" t="s">
        <v>22</v>
      </c>
      <c r="I79" s="1776" t="s">
        <v>806</v>
      </c>
    </row>
    <row r="80" spans="1:9" ht="11.25" customHeight="1">
      <c r="A80" s="1776" t="s">
        <v>2245</v>
      </c>
      <c r="B80" s="1776" t="s">
        <v>16</v>
      </c>
      <c r="C80" s="1776" t="s">
        <v>2534</v>
      </c>
      <c r="D80" s="1776" t="s">
        <v>2535</v>
      </c>
      <c r="E80" s="1776" t="s">
        <v>2536</v>
      </c>
      <c r="F80" s="1776" t="s">
        <v>2537</v>
      </c>
      <c r="G80" s="1776" t="s">
        <v>22</v>
      </c>
      <c r="H80" s="1776" t="s">
        <v>22</v>
      </c>
      <c r="I80" s="1776" t="s">
        <v>806</v>
      </c>
    </row>
    <row r="81" spans="1:9" ht="11.25" customHeight="1">
      <c r="A81" s="1776" t="s">
        <v>2245</v>
      </c>
      <c r="B81" s="1776" t="s">
        <v>16</v>
      </c>
      <c r="C81" s="1776" t="s">
        <v>2538</v>
      </c>
      <c r="D81" s="1776" t="s">
        <v>2539</v>
      </c>
      <c r="E81" s="1776" t="s">
        <v>2540</v>
      </c>
      <c r="F81" s="1776" t="s">
        <v>2475</v>
      </c>
      <c r="G81" s="1776" t="s">
        <v>2541</v>
      </c>
      <c r="H81" s="1776" t="s">
        <v>22</v>
      </c>
      <c r="I81" s="1776" t="s">
        <v>806</v>
      </c>
    </row>
    <row r="82" spans="1:9" ht="11.25" customHeight="1">
      <c r="A82" s="1776" t="s">
        <v>2245</v>
      </c>
      <c r="B82" s="1776" t="s">
        <v>16</v>
      </c>
      <c r="C82" s="1776" t="s">
        <v>2542</v>
      </c>
      <c r="D82" s="1776" t="s">
        <v>2543</v>
      </c>
      <c r="E82" s="1776" t="s">
        <v>2544</v>
      </c>
      <c r="F82" s="1776" t="s">
        <v>2545</v>
      </c>
      <c r="G82" s="1776" t="s">
        <v>2546</v>
      </c>
      <c r="H82" s="1776" t="s">
        <v>22</v>
      </c>
      <c r="I82" s="1776" t="s">
        <v>806</v>
      </c>
    </row>
    <row r="83" spans="1:9" ht="11.25" customHeight="1">
      <c r="A83" s="1776" t="s">
        <v>2245</v>
      </c>
      <c r="B83" s="1776" t="s">
        <v>16</v>
      </c>
      <c r="C83" s="1776" t="s">
        <v>2547</v>
      </c>
      <c r="D83" s="1776" t="s">
        <v>2543</v>
      </c>
      <c r="E83" s="1776" t="s">
        <v>2544</v>
      </c>
      <c r="F83" s="1776" t="s">
        <v>2548</v>
      </c>
      <c r="G83" s="1776" t="s">
        <v>22</v>
      </c>
      <c r="H83" s="1776" t="s">
        <v>22</v>
      </c>
      <c r="I83" s="1776" t="s">
        <v>806</v>
      </c>
    </row>
    <row r="84" spans="1:9" ht="11.25" customHeight="1">
      <c r="A84" s="1776" t="s">
        <v>2245</v>
      </c>
      <c r="B84" s="1776" t="s">
        <v>16</v>
      </c>
      <c r="C84" s="1776" t="s">
        <v>2549</v>
      </c>
      <c r="D84" s="1776" t="s">
        <v>2550</v>
      </c>
      <c r="E84" s="1776" t="s">
        <v>2248</v>
      </c>
      <c r="F84" s="1776" t="s">
        <v>2551</v>
      </c>
      <c r="G84" s="1776" t="s">
        <v>22</v>
      </c>
      <c r="H84" s="1776" t="s">
        <v>22</v>
      </c>
      <c r="I84" s="1776" t="s">
        <v>806</v>
      </c>
    </row>
    <row r="85" spans="1:9" ht="11.25" customHeight="1">
      <c r="A85" s="1776" t="s">
        <v>2245</v>
      </c>
      <c r="B85" s="1776" t="s">
        <v>16</v>
      </c>
      <c r="C85" s="1776" t="s">
        <v>2552</v>
      </c>
      <c r="D85" s="1776" t="s">
        <v>2553</v>
      </c>
      <c r="E85" s="1776" t="s">
        <v>2248</v>
      </c>
      <c r="F85" s="1776" t="s">
        <v>2554</v>
      </c>
      <c r="G85" s="1776" t="s">
        <v>22</v>
      </c>
      <c r="H85" s="1776" t="s">
        <v>22</v>
      </c>
      <c r="I85" s="1776" t="s">
        <v>806</v>
      </c>
    </row>
    <row r="86" spans="1:9" ht="11.25" customHeight="1">
      <c r="A86" s="1776" t="s">
        <v>2245</v>
      </c>
      <c r="B86" s="1776" t="s">
        <v>16</v>
      </c>
      <c r="C86" s="1776" t="s">
        <v>2555</v>
      </c>
      <c r="D86" s="1776" t="s">
        <v>2556</v>
      </c>
      <c r="E86" s="1776" t="s">
        <v>2248</v>
      </c>
      <c r="F86" s="1776" t="s">
        <v>2557</v>
      </c>
      <c r="G86" s="1776" t="s">
        <v>22</v>
      </c>
      <c r="H86" s="1776" t="s">
        <v>22</v>
      </c>
      <c r="I86" s="1776" t="s">
        <v>806</v>
      </c>
    </row>
    <row r="87" spans="1:9" ht="11.25" customHeight="1">
      <c r="A87" s="1776" t="s">
        <v>2245</v>
      </c>
      <c r="B87" s="1776" t="s">
        <v>16</v>
      </c>
      <c r="C87" s="1776" t="s">
        <v>2558</v>
      </c>
      <c r="D87" s="1776" t="s">
        <v>2559</v>
      </c>
      <c r="E87" s="1776" t="s">
        <v>2248</v>
      </c>
      <c r="F87" s="1776" t="s">
        <v>2560</v>
      </c>
      <c r="G87" s="1776" t="s">
        <v>22</v>
      </c>
      <c r="H87" s="1776" t="s">
        <v>22</v>
      </c>
      <c r="I87" s="1776" t="s">
        <v>806</v>
      </c>
    </row>
    <row r="88" spans="1:9" ht="11.25" customHeight="1">
      <c r="A88" s="1776" t="s">
        <v>2245</v>
      </c>
      <c r="B88" s="1776" t="s">
        <v>16</v>
      </c>
      <c r="C88" s="1776" t="s">
        <v>2561</v>
      </c>
      <c r="D88" s="1776" t="s">
        <v>2562</v>
      </c>
      <c r="E88" s="1776" t="s">
        <v>2248</v>
      </c>
      <c r="F88" s="1776" t="s">
        <v>2563</v>
      </c>
      <c r="G88" s="1776" t="s">
        <v>22</v>
      </c>
      <c r="H88" s="1776" t="s">
        <v>22</v>
      </c>
      <c r="I88" s="1776" t="s">
        <v>806</v>
      </c>
    </row>
    <row r="89" spans="1:9" ht="11.25" customHeight="1">
      <c r="A89" s="1776" t="s">
        <v>2245</v>
      </c>
      <c r="B89" s="1776" t="s">
        <v>16</v>
      </c>
      <c r="C89" s="1776" t="s">
        <v>2564</v>
      </c>
      <c r="D89" s="1776" t="s">
        <v>2565</v>
      </c>
      <c r="E89" s="1776" t="s">
        <v>2248</v>
      </c>
      <c r="F89" s="1776" t="s">
        <v>2566</v>
      </c>
      <c r="G89" s="1776" t="s">
        <v>22</v>
      </c>
      <c r="H89" s="1776" t="s">
        <v>22</v>
      </c>
      <c r="I89" s="1776" t="s">
        <v>806</v>
      </c>
    </row>
    <row r="90" spans="1:9" ht="11.25" customHeight="1">
      <c r="A90" s="1776" t="s">
        <v>2245</v>
      </c>
      <c r="B90" s="1776" t="s">
        <v>16</v>
      </c>
      <c r="C90" s="1776" t="s">
        <v>2567</v>
      </c>
      <c r="D90" s="1776" t="s">
        <v>2568</v>
      </c>
      <c r="E90" s="1776" t="s">
        <v>2248</v>
      </c>
      <c r="F90" s="1776" t="s">
        <v>2569</v>
      </c>
      <c r="G90" s="1776" t="s">
        <v>22</v>
      </c>
      <c r="H90" s="1776" t="s">
        <v>22</v>
      </c>
      <c r="I90" s="1776" t="s">
        <v>806</v>
      </c>
    </row>
    <row r="91" spans="1:9" ht="11.25" customHeight="1">
      <c r="A91" s="1776" t="s">
        <v>2245</v>
      </c>
      <c r="B91" s="1776" t="s">
        <v>16</v>
      </c>
      <c r="C91" s="1776" t="s">
        <v>2570</v>
      </c>
      <c r="D91" s="1776" t="s">
        <v>2571</v>
      </c>
      <c r="E91" s="1776" t="s">
        <v>2248</v>
      </c>
      <c r="F91" s="1776" t="s">
        <v>2572</v>
      </c>
      <c r="G91" s="1776" t="s">
        <v>22</v>
      </c>
      <c r="H91" s="1776" t="s">
        <v>22</v>
      </c>
      <c r="I91" s="1776" t="s">
        <v>806</v>
      </c>
    </row>
    <row r="92" spans="1:9" ht="11.25" customHeight="1">
      <c r="A92" s="1776" t="s">
        <v>2245</v>
      </c>
      <c r="B92" s="1776" t="s">
        <v>16</v>
      </c>
      <c r="C92" s="1776" t="s">
        <v>2573</v>
      </c>
      <c r="D92" s="1776" t="s">
        <v>2574</v>
      </c>
      <c r="E92" s="1776" t="s">
        <v>2248</v>
      </c>
      <c r="F92" s="1776" t="s">
        <v>2575</v>
      </c>
      <c r="G92" s="1776" t="s">
        <v>22</v>
      </c>
      <c r="H92" s="1776" t="s">
        <v>22</v>
      </c>
      <c r="I92" s="1776" t="s">
        <v>806</v>
      </c>
    </row>
    <row r="93" spans="1:9" ht="11.25" customHeight="1">
      <c r="A93" s="1776" t="s">
        <v>2245</v>
      </c>
      <c r="B93" s="1776" t="s">
        <v>16</v>
      </c>
      <c r="C93" s="1776" t="s">
        <v>2576</v>
      </c>
      <c r="D93" s="1776" t="s">
        <v>2577</v>
      </c>
      <c r="E93" s="1776" t="s">
        <v>2248</v>
      </c>
      <c r="F93" s="1776" t="s">
        <v>2578</v>
      </c>
      <c r="G93" s="1776" t="s">
        <v>22</v>
      </c>
      <c r="H93" s="1776" t="s">
        <v>22</v>
      </c>
      <c r="I93" s="1776" t="s">
        <v>806</v>
      </c>
    </row>
    <row r="94" spans="1:9" ht="11.25" customHeight="1">
      <c r="A94" s="1776" t="s">
        <v>2245</v>
      </c>
      <c r="B94" s="1776" t="s">
        <v>16</v>
      </c>
      <c r="C94" s="1776" t="s">
        <v>2579</v>
      </c>
      <c r="D94" s="1776" t="s">
        <v>2580</v>
      </c>
      <c r="E94" s="1776" t="s">
        <v>2248</v>
      </c>
      <c r="F94" s="1776" t="s">
        <v>2581</v>
      </c>
      <c r="G94" s="1776" t="s">
        <v>22</v>
      </c>
      <c r="H94" s="1776" t="s">
        <v>22</v>
      </c>
      <c r="I94" s="1776" t="s">
        <v>806</v>
      </c>
    </row>
    <row r="95" spans="1:9" ht="11.25" customHeight="1">
      <c r="A95" s="1776" t="s">
        <v>2245</v>
      </c>
      <c r="B95" s="1776" t="s">
        <v>16</v>
      </c>
      <c r="C95" s="1776" t="s">
        <v>2582</v>
      </c>
      <c r="D95" s="1776" t="s">
        <v>2583</v>
      </c>
      <c r="E95" s="1776" t="s">
        <v>2584</v>
      </c>
      <c r="F95" s="1776" t="s">
        <v>2585</v>
      </c>
      <c r="G95" s="1776" t="s">
        <v>22</v>
      </c>
      <c r="H95" s="1776" t="s">
        <v>22</v>
      </c>
      <c r="I95" s="1776" t="s">
        <v>806</v>
      </c>
    </row>
    <row r="96" spans="1:9" ht="11.25" customHeight="1">
      <c r="A96" s="1776" t="s">
        <v>2245</v>
      </c>
      <c r="B96" s="1776" t="s">
        <v>16</v>
      </c>
      <c r="C96" s="1776" t="s">
        <v>2586</v>
      </c>
      <c r="D96" s="1776" t="s">
        <v>2587</v>
      </c>
      <c r="E96" s="1776" t="s">
        <v>2584</v>
      </c>
      <c r="F96" s="1776" t="s">
        <v>2588</v>
      </c>
      <c r="G96" s="1776" t="s">
        <v>22</v>
      </c>
      <c r="H96" s="1776" t="s">
        <v>22</v>
      </c>
      <c r="I96" s="1776" t="s">
        <v>806</v>
      </c>
    </row>
    <row r="97" spans="1:9" ht="11.25" customHeight="1">
      <c r="A97" s="1776" t="s">
        <v>2245</v>
      </c>
      <c r="B97" s="1776" t="s">
        <v>16</v>
      </c>
      <c r="C97" s="1776" t="s">
        <v>2589</v>
      </c>
      <c r="D97" s="1776" t="s">
        <v>2590</v>
      </c>
      <c r="E97" s="1776" t="s">
        <v>2584</v>
      </c>
      <c r="F97" s="1776" t="s">
        <v>2591</v>
      </c>
      <c r="G97" s="1776" t="s">
        <v>22</v>
      </c>
      <c r="H97" s="1776" t="s">
        <v>22</v>
      </c>
      <c r="I97" s="1776" t="s">
        <v>806</v>
      </c>
    </row>
    <row r="98" spans="1:9" ht="11.25" customHeight="1">
      <c r="A98" s="1776" t="s">
        <v>2245</v>
      </c>
      <c r="B98" s="1776" t="s">
        <v>16</v>
      </c>
      <c r="C98" s="1776" t="s">
        <v>2592</v>
      </c>
      <c r="D98" s="1776" t="s">
        <v>2593</v>
      </c>
      <c r="E98" s="1776" t="s">
        <v>2584</v>
      </c>
      <c r="F98" s="1776" t="s">
        <v>2594</v>
      </c>
      <c r="G98" s="1776" t="s">
        <v>22</v>
      </c>
      <c r="H98" s="1776" t="s">
        <v>22</v>
      </c>
      <c r="I98" s="1776" t="s">
        <v>806</v>
      </c>
    </row>
    <row r="99" spans="1:9" ht="11.25" customHeight="1">
      <c r="A99" s="1776" t="s">
        <v>2245</v>
      </c>
      <c r="B99" s="1776" t="s">
        <v>16</v>
      </c>
      <c r="C99" s="1776" t="s">
        <v>2595</v>
      </c>
      <c r="D99" s="1776" t="s">
        <v>2596</v>
      </c>
      <c r="E99" s="1776" t="s">
        <v>2597</v>
      </c>
      <c r="F99" s="1776" t="s">
        <v>2598</v>
      </c>
      <c r="G99" s="1776" t="s">
        <v>2599</v>
      </c>
      <c r="H99" s="1776" t="s">
        <v>22</v>
      </c>
      <c r="I99" s="1776" t="s">
        <v>806</v>
      </c>
    </row>
    <row r="100" spans="1:9" ht="11.25" customHeight="1">
      <c r="A100" s="1776" t="s">
        <v>2245</v>
      </c>
      <c r="B100" s="1776" t="s">
        <v>16</v>
      </c>
      <c r="C100" s="1776" t="s">
        <v>2600</v>
      </c>
      <c r="D100" s="1776" t="s">
        <v>2601</v>
      </c>
      <c r="E100" s="1776" t="s">
        <v>2602</v>
      </c>
      <c r="F100" s="1776" t="s">
        <v>2286</v>
      </c>
      <c r="G100" s="1776" t="s">
        <v>22</v>
      </c>
      <c r="H100" s="1776" t="s">
        <v>22</v>
      </c>
      <c r="I100" s="1776" t="s">
        <v>806</v>
      </c>
    </row>
    <row r="101" spans="1:9" ht="11.25" customHeight="1">
      <c r="A101" s="1776" t="s">
        <v>2245</v>
      </c>
      <c r="B101" s="1776" t="s">
        <v>16</v>
      </c>
      <c r="C101" s="1776" t="s">
        <v>2603</v>
      </c>
      <c r="D101" s="1776" t="s">
        <v>2604</v>
      </c>
      <c r="E101" s="1776" t="s">
        <v>2605</v>
      </c>
      <c r="F101" s="1776" t="s">
        <v>2286</v>
      </c>
      <c r="G101" s="1776" t="s">
        <v>22</v>
      </c>
      <c r="H101" s="1776" t="s">
        <v>22</v>
      </c>
      <c r="I101" s="1776" t="s">
        <v>806</v>
      </c>
    </row>
    <row r="102" spans="1:9" ht="11.25" customHeight="1">
      <c r="A102" s="1776" t="s">
        <v>2245</v>
      </c>
      <c r="B102" s="1776" t="s">
        <v>16</v>
      </c>
      <c r="C102" s="1776" t="s">
        <v>2606</v>
      </c>
      <c r="D102" s="1776" t="s">
        <v>2607</v>
      </c>
      <c r="E102" s="1776" t="s">
        <v>2608</v>
      </c>
      <c r="F102" s="1776" t="s">
        <v>2598</v>
      </c>
      <c r="G102" s="1776" t="s">
        <v>2599</v>
      </c>
      <c r="H102" s="1776" t="s">
        <v>22</v>
      </c>
      <c r="I102" s="1776" t="s">
        <v>806</v>
      </c>
    </row>
    <row r="103" spans="1:9" ht="11.25" customHeight="1">
      <c r="A103" s="1776" t="s">
        <v>2245</v>
      </c>
      <c r="B103" s="1776" t="s">
        <v>16</v>
      </c>
      <c r="C103" s="1776" t="s">
        <v>2609</v>
      </c>
      <c r="D103" s="1776" t="s">
        <v>2610</v>
      </c>
      <c r="E103" s="1776" t="s">
        <v>2256</v>
      </c>
      <c r="F103" s="1776" t="s">
        <v>2611</v>
      </c>
      <c r="G103" s="1776" t="s">
        <v>22</v>
      </c>
      <c r="H103" s="1776" t="s">
        <v>22</v>
      </c>
      <c r="I103" s="1776" t="s">
        <v>806</v>
      </c>
    </row>
    <row r="104" spans="1:9" ht="11.25" customHeight="1">
      <c r="A104" s="1776" t="s">
        <v>2245</v>
      </c>
      <c r="B104" s="1776" t="s">
        <v>16</v>
      </c>
      <c r="C104" s="1776" t="s">
        <v>2612</v>
      </c>
      <c r="D104" s="1776" t="s">
        <v>2613</v>
      </c>
      <c r="E104" s="1776" t="s">
        <v>2256</v>
      </c>
      <c r="F104" s="1776" t="s">
        <v>2407</v>
      </c>
      <c r="G104" s="1776" t="s">
        <v>22</v>
      </c>
      <c r="H104" s="1776" t="s">
        <v>22</v>
      </c>
      <c r="I104" s="1776" t="s">
        <v>806</v>
      </c>
    </row>
    <row r="105" spans="1:9" ht="11.25" customHeight="1">
      <c r="A105" s="1776" t="s">
        <v>2245</v>
      </c>
      <c r="B105" s="1776" t="s">
        <v>16</v>
      </c>
      <c r="C105" s="1776" t="s">
        <v>2614</v>
      </c>
      <c r="D105" s="1776" t="s">
        <v>2615</v>
      </c>
      <c r="E105" s="1776" t="s">
        <v>2616</v>
      </c>
      <c r="F105" s="1776" t="s">
        <v>2617</v>
      </c>
      <c r="G105" s="1776" t="s">
        <v>22</v>
      </c>
      <c r="H105" s="1776" t="s">
        <v>22</v>
      </c>
      <c r="I105" s="1776" t="s">
        <v>806</v>
      </c>
    </row>
    <row r="106" spans="1:9" ht="11.25" customHeight="1">
      <c r="A106" s="1776" t="s">
        <v>2245</v>
      </c>
      <c r="B106" s="1776" t="s">
        <v>16</v>
      </c>
      <c r="C106" s="1776" t="s">
        <v>2618</v>
      </c>
      <c r="D106" s="1776" t="s">
        <v>2615</v>
      </c>
      <c r="E106" s="1776" t="s">
        <v>2616</v>
      </c>
      <c r="F106" s="1776" t="s">
        <v>2619</v>
      </c>
      <c r="G106" s="1776" t="s">
        <v>2620</v>
      </c>
      <c r="H106" s="1776" t="s">
        <v>22</v>
      </c>
      <c r="I106" s="1776" t="s">
        <v>806</v>
      </c>
    </row>
    <row r="107" spans="1:9" ht="11.25" customHeight="1">
      <c r="A107" s="1776" t="s">
        <v>2245</v>
      </c>
      <c r="B107" s="1776" t="s">
        <v>16</v>
      </c>
      <c r="C107" s="1776" t="s">
        <v>2621</v>
      </c>
      <c r="D107" s="1776" t="s">
        <v>2622</v>
      </c>
      <c r="E107" s="1776" t="s">
        <v>2623</v>
      </c>
      <c r="F107" s="1776" t="s">
        <v>2286</v>
      </c>
      <c r="G107" s="1776" t="s">
        <v>2624</v>
      </c>
      <c r="H107" s="1776" t="s">
        <v>22</v>
      </c>
      <c r="I107" s="1776" t="s">
        <v>806</v>
      </c>
    </row>
    <row r="108" spans="1:9" ht="11.25" customHeight="1">
      <c r="A108" s="1776" t="s">
        <v>2245</v>
      </c>
      <c r="B108" s="1776" t="s">
        <v>16</v>
      </c>
      <c r="C108" s="1776" t="s">
        <v>2625</v>
      </c>
      <c r="D108" s="1776" t="s">
        <v>2626</v>
      </c>
      <c r="E108" s="1776" t="s">
        <v>2627</v>
      </c>
      <c r="F108" s="1776" t="s">
        <v>2300</v>
      </c>
      <c r="G108" s="1776" t="s">
        <v>2628</v>
      </c>
      <c r="H108" s="1776" t="s">
        <v>22</v>
      </c>
      <c r="I108" s="1776" t="s">
        <v>806</v>
      </c>
    </row>
    <row r="109" spans="1:9" ht="11.25" customHeight="1">
      <c r="A109" s="1776" t="s">
        <v>2245</v>
      </c>
      <c r="B109" s="1776" t="s">
        <v>16</v>
      </c>
      <c r="C109" s="1776" t="s">
        <v>2629</v>
      </c>
      <c r="D109" s="1776" t="s">
        <v>2630</v>
      </c>
      <c r="E109" s="1776" t="s">
        <v>2631</v>
      </c>
      <c r="F109" s="1776" t="s">
        <v>2312</v>
      </c>
      <c r="G109" s="1776" t="s">
        <v>22</v>
      </c>
      <c r="H109" s="1776" t="s">
        <v>22</v>
      </c>
      <c r="I109" s="1776" t="s">
        <v>806</v>
      </c>
    </row>
    <row r="110" spans="1:9" ht="11.25" customHeight="1">
      <c r="A110" s="1776" t="s">
        <v>2245</v>
      </c>
      <c r="B110" s="1776" t="s">
        <v>16</v>
      </c>
      <c r="C110" s="1776" t="s">
        <v>2632</v>
      </c>
      <c r="D110" s="1776" t="s">
        <v>2633</v>
      </c>
      <c r="E110" s="1776" t="s">
        <v>2634</v>
      </c>
      <c r="F110" s="1776" t="s">
        <v>2296</v>
      </c>
      <c r="G110" s="1776" t="s">
        <v>22</v>
      </c>
      <c r="H110" s="1776" t="s">
        <v>22</v>
      </c>
      <c r="I110" s="1776" t="s">
        <v>806</v>
      </c>
    </row>
    <row r="111" spans="1:9" ht="11.25" customHeight="1">
      <c r="A111" s="1776" t="s">
        <v>2245</v>
      </c>
      <c r="B111" s="1776" t="s">
        <v>16</v>
      </c>
      <c r="C111" s="1776" t="s">
        <v>2635</v>
      </c>
      <c r="D111" s="1776" t="s">
        <v>2636</v>
      </c>
      <c r="E111" s="1776" t="s">
        <v>2637</v>
      </c>
      <c r="F111" s="1776" t="s">
        <v>2305</v>
      </c>
      <c r="G111" s="1776" t="s">
        <v>22</v>
      </c>
      <c r="H111" s="1776" t="s">
        <v>22</v>
      </c>
      <c r="I111" s="1776" t="s">
        <v>806</v>
      </c>
    </row>
    <row r="112" spans="1:9" ht="11.25" customHeight="1">
      <c r="A112" s="1776" t="s">
        <v>2245</v>
      </c>
      <c r="B112" s="1776" t="s">
        <v>16</v>
      </c>
      <c r="C112" s="1776" t="s">
        <v>2638</v>
      </c>
      <c r="D112" s="1776" t="s">
        <v>2639</v>
      </c>
      <c r="E112" s="1776" t="s">
        <v>2640</v>
      </c>
      <c r="F112" s="1776" t="s">
        <v>2446</v>
      </c>
      <c r="G112" s="1776" t="s">
        <v>22</v>
      </c>
      <c r="H112" s="1776" t="s">
        <v>22</v>
      </c>
      <c r="I112" s="1776" t="s">
        <v>806</v>
      </c>
    </row>
    <row r="113" spans="1:9" ht="11.25" customHeight="1">
      <c r="A113" s="1776" t="s">
        <v>2245</v>
      </c>
      <c r="B113" s="1776" t="s">
        <v>16</v>
      </c>
      <c r="C113" s="1776" t="s">
        <v>2641</v>
      </c>
      <c r="D113" s="1776" t="s">
        <v>2642</v>
      </c>
      <c r="E113" s="1776" t="s">
        <v>2643</v>
      </c>
      <c r="F113" s="1776" t="s">
        <v>2344</v>
      </c>
      <c r="G113" s="1776" t="s">
        <v>22</v>
      </c>
      <c r="H113" s="1776" t="s">
        <v>22</v>
      </c>
      <c r="I113" s="1776" t="s">
        <v>806</v>
      </c>
    </row>
    <row r="114" spans="1:9" ht="11.25" customHeight="1">
      <c r="A114" s="1776" t="s">
        <v>2245</v>
      </c>
      <c r="B114" s="1776" t="s">
        <v>16</v>
      </c>
      <c r="C114" s="1776" t="s">
        <v>2644</v>
      </c>
      <c r="D114" s="1776" t="s">
        <v>2645</v>
      </c>
      <c r="E114" s="1776" t="s">
        <v>2646</v>
      </c>
      <c r="F114" s="1776" t="s">
        <v>2253</v>
      </c>
      <c r="G114" s="1776" t="s">
        <v>2647</v>
      </c>
      <c r="H114" s="1776" t="s">
        <v>22</v>
      </c>
      <c r="I114" s="1776" t="s">
        <v>806</v>
      </c>
    </row>
    <row r="115" spans="1:9" ht="11.25" customHeight="1">
      <c r="A115" s="1776" t="s">
        <v>2245</v>
      </c>
      <c r="B115" s="1776" t="s">
        <v>16</v>
      </c>
      <c r="C115" s="1776" t="s">
        <v>2648</v>
      </c>
      <c r="D115" s="1776" t="s">
        <v>2649</v>
      </c>
      <c r="E115" s="1776" t="s">
        <v>2650</v>
      </c>
      <c r="F115" s="1776" t="s">
        <v>2651</v>
      </c>
      <c r="G115" s="1776" t="s">
        <v>22</v>
      </c>
      <c r="H115" s="1776" t="s">
        <v>22</v>
      </c>
      <c r="I115" s="1776" t="s">
        <v>806</v>
      </c>
    </row>
    <row r="116" spans="1:9" ht="11.25" customHeight="1">
      <c r="A116" s="1776" t="s">
        <v>2245</v>
      </c>
      <c r="B116" s="1776" t="s">
        <v>16</v>
      </c>
      <c r="C116" s="1776" t="s">
        <v>2652</v>
      </c>
      <c r="D116" s="1776" t="s">
        <v>2653</v>
      </c>
      <c r="E116" s="1776" t="s">
        <v>2654</v>
      </c>
      <c r="F116" s="1776" t="s">
        <v>2277</v>
      </c>
      <c r="G116" s="1776" t="s">
        <v>2655</v>
      </c>
      <c r="H116" s="1776" t="s">
        <v>22</v>
      </c>
      <c r="I116" s="1776" t="s">
        <v>806</v>
      </c>
    </row>
    <row r="117" spans="1:9" ht="11.25" customHeight="1">
      <c r="A117" s="1776" t="s">
        <v>2245</v>
      </c>
      <c r="B117" s="1776" t="s">
        <v>16</v>
      </c>
      <c r="C117" s="1776" t="s">
        <v>2656</v>
      </c>
      <c r="D117" s="1776" t="s">
        <v>2657</v>
      </c>
      <c r="E117" s="1776" t="s">
        <v>2658</v>
      </c>
      <c r="F117" s="1776" t="s">
        <v>2454</v>
      </c>
      <c r="G117" s="1776" t="s">
        <v>22</v>
      </c>
      <c r="H117" s="1776" t="s">
        <v>22</v>
      </c>
      <c r="I117" s="1776" t="s">
        <v>806</v>
      </c>
    </row>
    <row r="118" spans="1:9" ht="11.25" customHeight="1">
      <c r="A118" s="1776" t="s">
        <v>2245</v>
      </c>
      <c r="B118" s="1776" t="s">
        <v>16</v>
      </c>
      <c r="C118" s="1776" t="s">
        <v>2659</v>
      </c>
      <c r="D118" s="1776" t="s">
        <v>2660</v>
      </c>
      <c r="E118" s="1776" t="s">
        <v>2661</v>
      </c>
      <c r="F118" s="1776" t="s">
        <v>2402</v>
      </c>
      <c r="G118" s="1776" t="s">
        <v>22</v>
      </c>
      <c r="H118" s="1776" t="s">
        <v>22</v>
      </c>
      <c r="I118" s="1776" t="s">
        <v>806</v>
      </c>
    </row>
    <row r="119" spans="1:9" ht="11.25" customHeight="1">
      <c r="A119" s="1776" t="s">
        <v>2245</v>
      </c>
      <c r="B119" s="1776" t="s">
        <v>16</v>
      </c>
      <c r="C119" s="1776" t="s">
        <v>2662</v>
      </c>
      <c r="D119" s="1776" t="s">
        <v>2663</v>
      </c>
      <c r="E119" s="1776" t="s">
        <v>2664</v>
      </c>
      <c r="F119" s="1776" t="s">
        <v>2277</v>
      </c>
      <c r="G119" s="1776" t="s">
        <v>2665</v>
      </c>
      <c r="H119" s="1776" t="s">
        <v>22</v>
      </c>
      <c r="I119" s="1776" t="s">
        <v>806</v>
      </c>
    </row>
    <row r="120" spans="1:9" ht="11.25" customHeight="1">
      <c r="A120" s="1776" t="s">
        <v>2245</v>
      </c>
      <c r="B120" s="1776" t="s">
        <v>16</v>
      </c>
      <c r="C120" s="1776" t="s">
        <v>2666</v>
      </c>
      <c r="D120" s="1776" t="s">
        <v>2667</v>
      </c>
      <c r="E120" s="1776" t="s">
        <v>2668</v>
      </c>
      <c r="F120" s="1776" t="s">
        <v>2277</v>
      </c>
      <c r="G120" s="1776" t="s">
        <v>22</v>
      </c>
      <c r="H120" s="1776" t="s">
        <v>22</v>
      </c>
      <c r="I120" s="1776" t="s">
        <v>806</v>
      </c>
    </row>
    <row r="121" spans="1:9" ht="11.25" customHeight="1">
      <c r="A121" s="1776" t="s">
        <v>2245</v>
      </c>
      <c r="B121" s="1776" t="s">
        <v>16</v>
      </c>
      <c r="C121" s="1776" t="s">
        <v>2669</v>
      </c>
      <c r="D121" s="1776" t="s">
        <v>2670</v>
      </c>
      <c r="E121" s="1776" t="s">
        <v>2671</v>
      </c>
      <c r="F121" s="1776" t="s">
        <v>2454</v>
      </c>
      <c r="G121" s="1776" t="s">
        <v>22</v>
      </c>
      <c r="H121" s="1776" t="s">
        <v>22</v>
      </c>
      <c r="I121" s="1776" t="s">
        <v>806</v>
      </c>
    </row>
    <row r="122" spans="1:9" ht="11.25" customHeight="1">
      <c r="A122" s="1776" t="s">
        <v>2245</v>
      </c>
      <c r="B122" s="1776" t="s">
        <v>16</v>
      </c>
      <c r="C122" s="1776" t="s">
        <v>2672</v>
      </c>
      <c r="D122" s="1776" t="s">
        <v>2673</v>
      </c>
      <c r="E122" s="1776" t="s">
        <v>2674</v>
      </c>
      <c r="F122" s="1776" t="s">
        <v>2651</v>
      </c>
      <c r="G122" s="1776" t="s">
        <v>22</v>
      </c>
      <c r="H122" s="1776" t="s">
        <v>22</v>
      </c>
      <c r="I122" s="1776" t="s">
        <v>806</v>
      </c>
    </row>
    <row r="123" spans="1:9" ht="11.25" customHeight="1">
      <c r="A123" s="1776" t="s">
        <v>2245</v>
      </c>
      <c r="B123" s="1776" t="s">
        <v>16</v>
      </c>
      <c r="C123" s="1776" t="s">
        <v>2675</v>
      </c>
      <c r="D123" s="1776" t="s">
        <v>2676</v>
      </c>
      <c r="E123" s="1776" t="s">
        <v>2677</v>
      </c>
      <c r="F123" s="1776" t="s">
        <v>2277</v>
      </c>
      <c r="G123" s="1776" t="s">
        <v>22</v>
      </c>
      <c r="H123" s="1776" t="s">
        <v>22</v>
      </c>
      <c r="I123" s="1776" t="s">
        <v>806</v>
      </c>
    </row>
    <row r="124" spans="1:9" ht="11.25" customHeight="1">
      <c r="A124" s="1776" t="s">
        <v>2245</v>
      </c>
      <c r="B124" s="1776" t="s">
        <v>16</v>
      </c>
      <c r="C124" s="1776" t="s">
        <v>2678</v>
      </c>
      <c r="D124" s="1776" t="s">
        <v>2679</v>
      </c>
      <c r="E124" s="1776" t="s">
        <v>2680</v>
      </c>
      <c r="F124" s="1776" t="s">
        <v>2344</v>
      </c>
      <c r="G124" s="1776" t="s">
        <v>2681</v>
      </c>
      <c r="H124" s="1776" t="s">
        <v>22</v>
      </c>
      <c r="I124" s="1776" t="s">
        <v>806</v>
      </c>
    </row>
    <row r="125" spans="1:9" ht="11.25" customHeight="1">
      <c r="A125" s="1776" t="s">
        <v>2245</v>
      </c>
      <c r="B125" s="1776" t="s">
        <v>16</v>
      </c>
      <c r="C125" s="1776" t="s">
        <v>2682</v>
      </c>
      <c r="D125" s="1776" t="s">
        <v>2683</v>
      </c>
      <c r="E125" s="1776" t="s">
        <v>2684</v>
      </c>
      <c r="F125" s="1776" t="s">
        <v>2277</v>
      </c>
      <c r="G125" s="1776" t="s">
        <v>22</v>
      </c>
      <c r="H125" s="1776" t="s">
        <v>22</v>
      </c>
      <c r="I125" s="1776" t="s">
        <v>806</v>
      </c>
    </row>
    <row r="126" spans="1:9" ht="11.25" customHeight="1">
      <c r="A126" s="1776" t="s">
        <v>2245</v>
      </c>
      <c r="B126" s="1776" t="s">
        <v>16</v>
      </c>
      <c r="C126" s="1776" t="s">
        <v>2685</v>
      </c>
      <c r="D126" s="1776" t="s">
        <v>2686</v>
      </c>
      <c r="E126" s="1776" t="s">
        <v>2687</v>
      </c>
      <c r="F126" s="1776" t="s">
        <v>2332</v>
      </c>
      <c r="G126" s="1776" t="s">
        <v>22</v>
      </c>
      <c r="H126" s="1776" t="s">
        <v>22</v>
      </c>
      <c r="I126" s="1776" t="s">
        <v>806</v>
      </c>
    </row>
    <row r="127" spans="1:9" ht="11.25" customHeight="1">
      <c r="A127" s="1776" t="s">
        <v>2245</v>
      </c>
      <c r="B127" s="1776" t="s">
        <v>16</v>
      </c>
      <c r="C127" s="1776" t="s">
        <v>2688</v>
      </c>
      <c r="D127" s="1776" t="s">
        <v>2689</v>
      </c>
      <c r="E127" s="1776" t="s">
        <v>2690</v>
      </c>
      <c r="F127" s="1776" t="s">
        <v>2691</v>
      </c>
      <c r="G127" s="1776" t="s">
        <v>2692</v>
      </c>
      <c r="H127" s="1776" t="s">
        <v>22</v>
      </c>
      <c r="I127" s="1776" t="s">
        <v>806</v>
      </c>
    </row>
    <row r="128" spans="1:9" ht="11.25" customHeight="1">
      <c r="A128" s="1776" t="s">
        <v>2245</v>
      </c>
      <c r="B128" s="1776" t="s">
        <v>16</v>
      </c>
      <c r="C128" s="1776" t="s">
        <v>2693</v>
      </c>
      <c r="D128" s="1776" t="s">
        <v>2694</v>
      </c>
      <c r="E128" s="1776" t="s">
        <v>2695</v>
      </c>
      <c r="F128" s="1776" t="s">
        <v>2651</v>
      </c>
      <c r="G128" s="1776" t="s">
        <v>22</v>
      </c>
      <c r="H128" s="1776" t="s">
        <v>22</v>
      </c>
      <c r="I128" s="1776" t="s">
        <v>806</v>
      </c>
    </row>
    <row r="129" spans="1:9" ht="11.25" customHeight="1">
      <c r="A129" s="1776" t="s">
        <v>2245</v>
      </c>
      <c r="B129" s="1776" t="s">
        <v>16</v>
      </c>
      <c r="C129" s="1776" t="s">
        <v>2696</v>
      </c>
      <c r="D129" s="1776" t="s">
        <v>2697</v>
      </c>
      <c r="E129" s="1776" t="s">
        <v>2248</v>
      </c>
      <c r="F129" s="1776" t="s">
        <v>2698</v>
      </c>
      <c r="G129" s="1776" t="s">
        <v>2699</v>
      </c>
      <c r="H129" s="1776" t="s">
        <v>22</v>
      </c>
      <c r="I129" s="1776" t="s">
        <v>806</v>
      </c>
    </row>
    <row r="130" spans="1:9" ht="11.25" customHeight="1">
      <c r="A130" s="1776" t="s">
        <v>2245</v>
      </c>
      <c r="B130" s="1776" t="s">
        <v>16</v>
      </c>
      <c r="C130" s="1776" t="s">
        <v>2700</v>
      </c>
      <c r="D130" s="1776" t="s">
        <v>2701</v>
      </c>
      <c r="E130" s="1776" t="s">
        <v>2702</v>
      </c>
      <c r="F130" s="1776" t="s">
        <v>2703</v>
      </c>
      <c r="G130" s="1776" t="s">
        <v>2704</v>
      </c>
      <c r="H130" s="1776" t="s">
        <v>22</v>
      </c>
      <c r="I130" s="1776" t="s">
        <v>806</v>
      </c>
    </row>
    <row r="131" spans="1:9" ht="11.25" customHeight="1">
      <c r="A131" s="1776" t="s">
        <v>2245</v>
      </c>
      <c r="B131" s="1776" t="s">
        <v>16</v>
      </c>
      <c r="C131" s="1776" t="s">
        <v>2705</v>
      </c>
      <c r="D131" s="1776" t="s">
        <v>2706</v>
      </c>
      <c r="E131" s="1776" t="s">
        <v>2707</v>
      </c>
      <c r="F131" s="1776" t="s">
        <v>2277</v>
      </c>
      <c r="G131" s="1776" t="s">
        <v>22</v>
      </c>
      <c r="H131" s="1776" t="s">
        <v>22</v>
      </c>
      <c r="I131" s="1776" t="s">
        <v>806</v>
      </c>
    </row>
    <row r="132" spans="1:9" ht="11.25" customHeight="1">
      <c r="A132" s="1776" t="s">
        <v>2245</v>
      </c>
      <c r="B132" s="1776" t="s">
        <v>16</v>
      </c>
      <c r="C132" s="1776" t="s">
        <v>2708</v>
      </c>
      <c r="D132" s="1776" t="s">
        <v>2709</v>
      </c>
      <c r="E132" s="1776" t="s">
        <v>2710</v>
      </c>
      <c r="F132" s="1776" t="s">
        <v>2253</v>
      </c>
      <c r="G132" s="1776" t="s">
        <v>22</v>
      </c>
      <c r="H132" s="1776" t="s">
        <v>22</v>
      </c>
      <c r="I132" s="1776" t="s">
        <v>806</v>
      </c>
    </row>
    <row r="133" spans="1:9" ht="11.25" customHeight="1">
      <c r="A133" s="1776" t="s">
        <v>2245</v>
      </c>
      <c r="B133" s="1776" t="s">
        <v>16</v>
      </c>
      <c r="C133" s="1776" t="s">
        <v>2711</v>
      </c>
      <c r="D133" s="1776" t="s">
        <v>2712</v>
      </c>
      <c r="E133" s="1776" t="s">
        <v>2713</v>
      </c>
      <c r="F133" s="1776" t="s">
        <v>2253</v>
      </c>
      <c r="G133" s="1776" t="s">
        <v>22</v>
      </c>
      <c r="H133" s="1776" t="s">
        <v>22</v>
      </c>
      <c r="I133" s="1776" t="s">
        <v>806</v>
      </c>
    </row>
    <row r="134" spans="1:9" ht="11.25" customHeight="1">
      <c r="A134" s="1776" t="s">
        <v>2245</v>
      </c>
      <c r="B134" s="1776" t="s">
        <v>16</v>
      </c>
      <c r="C134" s="1776" t="s">
        <v>2714</v>
      </c>
      <c r="D134" s="1776" t="s">
        <v>2715</v>
      </c>
      <c r="E134" s="1776" t="s">
        <v>2716</v>
      </c>
      <c r="F134" s="1776" t="s">
        <v>2312</v>
      </c>
      <c r="G134" s="1776" t="s">
        <v>22</v>
      </c>
      <c r="H134" s="1776" t="s">
        <v>22</v>
      </c>
      <c r="I134" s="1776" t="s">
        <v>806</v>
      </c>
    </row>
    <row r="135" spans="1:9" ht="11.25" customHeight="1">
      <c r="A135" s="1776" t="s">
        <v>2245</v>
      </c>
      <c r="B135" s="1776" t="s">
        <v>16</v>
      </c>
      <c r="C135" s="1776" t="s">
        <v>2717</v>
      </c>
      <c r="D135" s="1776" t="s">
        <v>2718</v>
      </c>
      <c r="E135" s="1776" t="s">
        <v>2281</v>
      </c>
      <c r="F135" s="1776" t="s">
        <v>2719</v>
      </c>
      <c r="G135" s="1776" t="s">
        <v>22</v>
      </c>
      <c r="H135" s="1776" t="s">
        <v>22</v>
      </c>
      <c r="I135" s="1776" t="s">
        <v>806</v>
      </c>
    </row>
    <row r="136" spans="1:9" ht="11.25" customHeight="1">
      <c r="A136" s="1776" t="s">
        <v>2245</v>
      </c>
      <c r="B136" s="1776" t="s">
        <v>16</v>
      </c>
      <c r="C136" s="1776" t="s">
        <v>2720</v>
      </c>
      <c r="D136" s="1776" t="s">
        <v>2721</v>
      </c>
      <c r="E136" s="1776" t="s">
        <v>2722</v>
      </c>
      <c r="F136" s="1776" t="s">
        <v>2312</v>
      </c>
      <c r="G136" s="1776" t="s">
        <v>22</v>
      </c>
      <c r="H136" s="1776" t="s">
        <v>22</v>
      </c>
      <c r="I136" s="1776" t="s">
        <v>806</v>
      </c>
    </row>
    <row r="137" spans="1:9" ht="11.25" customHeight="1">
      <c r="A137" s="1776" t="s">
        <v>2245</v>
      </c>
      <c r="B137" s="1776" t="s">
        <v>16</v>
      </c>
      <c r="C137" s="1776" t="s">
        <v>2723</v>
      </c>
      <c r="D137" s="1776" t="s">
        <v>2724</v>
      </c>
      <c r="E137" s="1776" t="s">
        <v>2725</v>
      </c>
      <c r="F137" s="1776" t="s">
        <v>2312</v>
      </c>
      <c r="G137" s="1776" t="s">
        <v>22</v>
      </c>
      <c r="H137" s="1776" t="s">
        <v>22</v>
      </c>
      <c r="I137" s="1776" t="s">
        <v>806</v>
      </c>
    </row>
    <row r="138" spans="1:9" ht="11.25" customHeight="1">
      <c r="A138" s="1776" t="s">
        <v>2245</v>
      </c>
      <c r="B138" s="1776" t="s">
        <v>16</v>
      </c>
      <c r="C138" s="1776" t="s">
        <v>2726</v>
      </c>
      <c r="D138" s="1776" t="s">
        <v>2727</v>
      </c>
      <c r="E138" s="1776" t="s">
        <v>2728</v>
      </c>
      <c r="F138" s="1776" t="s">
        <v>2424</v>
      </c>
      <c r="G138" s="1776" t="s">
        <v>22</v>
      </c>
      <c r="H138" s="1776" t="s">
        <v>22</v>
      </c>
      <c r="I138" s="1776" t="s">
        <v>806</v>
      </c>
    </row>
    <row r="139" spans="1:9" ht="11.25" customHeight="1">
      <c r="A139" s="1776" t="s">
        <v>2245</v>
      </c>
      <c r="B139" s="1776" t="s">
        <v>16</v>
      </c>
      <c r="C139" s="1776" t="s">
        <v>2729</v>
      </c>
      <c r="D139" s="1776" t="s">
        <v>2730</v>
      </c>
      <c r="E139" s="1776" t="s">
        <v>2731</v>
      </c>
      <c r="F139" s="1776" t="s">
        <v>2312</v>
      </c>
      <c r="G139" s="1776" t="s">
        <v>22</v>
      </c>
      <c r="H139" s="1776" t="s">
        <v>22</v>
      </c>
      <c r="I139" s="1776" t="s">
        <v>806</v>
      </c>
    </row>
    <row r="140" spans="1:9" ht="11.25" customHeight="1">
      <c r="A140" s="1776" t="s">
        <v>2245</v>
      </c>
      <c r="B140" s="1776" t="s">
        <v>16</v>
      </c>
      <c r="C140" s="1776" t="s">
        <v>2732</v>
      </c>
      <c r="D140" s="1776" t="s">
        <v>2733</v>
      </c>
      <c r="E140" s="1776" t="s">
        <v>2734</v>
      </c>
      <c r="F140" s="1776" t="s">
        <v>2598</v>
      </c>
      <c r="G140" s="1776" t="s">
        <v>22</v>
      </c>
      <c r="H140" s="1776" t="s">
        <v>22</v>
      </c>
      <c r="I140" s="1776" t="s">
        <v>806</v>
      </c>
    </row>
    <row r="141" spans="1:9" ht="11.25" customHeight="1">
      <c r="A141" s="1776" t="s">
        <v>2245</v>
      </c>
      <c r="B141" s="1776" t="s">
        <v>16</v>
      </c>
      <c r="C141" s="1776" t="s">
        <v>2735</v>
      </c>
      <c r="D141" s="1776" t="s">
        <v>2736</v>
      </c>
      <c r="E141" s="1776" t="s">
        <v>2737</v>
      </c>
      <c r="F141" s="1776" t="s">
        <v>2344</v>
      </c>
      <c r="G141" s="1776" t="s">
        <v>2738</v>
      </c>
      <c r="H141" s="1776" t="s">
        <v>22</v>
      </c>
      <c r="I141" s="1776" t="s">
        <v>806</v>
      </c>
    </row>
    <row r="142" spans="1:9" ht="11.25" customHeight="1">
      <c r="A142" s="1776" t="s">
        <v>2245</v>
      </c>
      <c r="B142" s="1776" t="s">
        <v>16</v>
      </c>
      <c r="C142" s="1776" t="s">
        <v>2739</v>
      </c>
      <c r="D142" s="1776" t="s">
        <v>2740</v>
      </c>
      <c r="E142" s="1776" t="s">
        <v>2248</v>
      </c>
      <c r="F142" s="1776" t="s">
        <v>2468</v>
      </c>
      <c r="G142" s="1776" t="s">
        <v>2699</v>
      </c>
      <c r="H142" s="1776" t="s">
        <v>22</v>
      </c>
      <c r="I142" s="1776" t="s">
        <v>806</v>
      </c>
    </row>
    <row r="143" spans="1:9" ht="11.25" customHeight="1">
      <c r="A143" s="1776" t="s">
        <v>2245</v>
      </c>
      <c r="B143" s="1776" t="s">
        <v>16</v>
      </c>
      <c r="C143" s="1776" t="s">
        <v>2741</v>
      </c>
      <c r="D143" s="1776" t="s">
        <v>2742</v>
      </c>
      <c r="E143" s="1776" t="s">
        <v>2743</v>
      </c>
      <c r="F143" s="1776" t="s">
        <v>2344</v>
      </c>
      <c r="G143" s="1776" t="s">
        <v>22</v>
      </c>
      <c r="H143" s="1776" t="s">
        <v>22</v>
      </c>
      <c r="I143" s="1776" t="s">
        <v>806</v>
      </c>
    </row>
    <row r="144" spans="1:9" ht="11.25" customHeight="1">
      <c r="A144" s="1776" t="s">
        <v>2245</v>
      </c>
      <c r="B144" s="1776" t="s">
        <v>16</v>
      </c>
      <c r="C144" s="1776" t="s">
        <v>2744</v>
      </c>
      <c r="D144" s="1776" t="s">
        <v>2745</v>
      </c>
      <c r="E144" s="1776" t="s">
        <v>2746</v>
      </c>
      <c r="F144" s="1776" t="s">
        <v>2344</v>
      </c>
      <c r="G144" s="1776" t="s">
        <v>2747</v>
      </c>
      <c r="H144" s="1776" t="s">
        <v>22</v>
      </c>
      <c r="I144" s="1776" t="s">
        <v>806</v>
      </c>
    </row>
    <row r="145" spans="1:9" ht="11.25" customHeight="1">
      <c r="A145" s="1776" t="s">
        <v>2245</v>
      </c>
      <c r="B145" s="1776" t="s">
        <v>16</v>
      </c>
      <c r="C145" s="1776" t="s">
        <v>2748</v>
      </c>
      <c r="D145" s="1776" t="s">
        <v>2749</v>
      </c>
      <c r="E145" s="1776" t="s">
        <v>2750</v>
      </c>
      <c r="F145" s="1776" t="s">
        <v>2344</v>
      </c>
      <c r="G145" s="1776" t="s">
        <v>22</v>
      </c>
      <c r="H145" s="1776" t="s">
        <v>22</v>
      </c>
      <c r="I145" s="1776" t="s">
        <v>806</v>
      </c>
    </row>
    <row r="146" spans="1:9" ht="11.25" customHeight="1">
      <c r="A146" s="1776" t="s">
        <v>2245</v>
      </c>
      <c r="B146" s="1776" t="s">
        <v>16</v>
      </c>
      <c r="C146" s="1776" t="s">
        <v>2751</v>
      </c>
      <c r="D146" s="1776" t="s">
        <v>2752</v>
      </c>
      <c r="E146" s="1776" t="s">
        <v>2616</v>
      </c>
      <c r="F146" s="1776" t="s">
        <v>2753</v>
      </c>
      <c r="G146" s="1776" t="s">
        <v>22</v>
      </c>
      <c r="H146" s="1776" t="s">
        <v>22</v>
      </c>
      <c r="I146" s="1776" t="s">
        <v>806</v>
      </c>
    </row>
    <row r="147" spans="1:9" ht="11.25" customHeight="1">
      <c r="A147" s="1776" t="s">
        <v>2245</v>
      </c>
      <c r="B147" s="1776" t="s">
        <v>16</v>
      </c>
      <c r="C147" s="1776" t="s">
        <v>2754</v>
      </c>
      <c r="D147" s="1776" t="s">
        <v>2755</v>
      </c>
      <c r="E147" s="1776" t="s">
        <v>2756</v>
      </c>
      <c r="F147" s="1776" t="s">
        <v>2344</v>
      </c>
      <c r="G147" s="1776" t="s">
        <v>22</v>
      </c>
      <c r="H147" s="1776" t="s">
        <v>22</v>
      </c>
      <c r="I147" s="1776" t="s">
        <v>806</v>
      </c>
    </row>
    <row r="148" spans="1:9" ht="11.25" customHeight="1">
      <c r="A148" s="1776" t="s">
        <v>2245</v>
      </c>
      <c r="B148" s="1776" t="s">
        <v>16</v>
      </c>
      <c r="C148" s="1776" t="s">
        <v>2757</v>
      </c>
      <c r="D148" s="1776" t="s">
        <v>2758</v>
      </c>
      <c r="E148" s="1776" t="s">
        <v>2759</v>
      </c>
      <c r="F148" s="1776" t="s">
        <v>2324</v>
      </c>
      <c r="G148" s="1776" t="s">
        <v>22</v>
      </c>
      <c r="H148" s="1776" t="s">
        <v>22</v>
      </c>
      <c r="I148" s="1776" t="s">
        <v>806</v>
      </c>
    </row>
    <row r="149" spans="1:9" ht="11.25" customHeight="1">
      <c r="A149" s="1776" t="s">
        <v>2245</v>
      </c>
      <c r="B149" s="1776" t="s">
        <v>16</v>
      </c>
      <c r="C149" s="1776" t="s">
        <v>2760</v>
      </c>
      <c r="D149" s="1776" t="s">
        <v>2761</v>
      </c>
      <c r="E149" s="1776" t="s">
        <v>2762</v>
      </c>
      <c r="F149" s="1776" t="s">
        <v>2312</v>
      </c>
      <c r="G149" s="1776" t="s">
        <v>2763</v>
      </c>
      <c r="H149" s="1776" t="s">
        <v>22</v>
      </c>
      <c r="I149" s="1776" t="s">
        <v>806</v>
      </c>
    </row>
    <row r="150" spans="1:9" ht="11.25" customHeight="1">
      <c r="A150" s="1776" t="s">
        <v>2245</v>
      </c>
      <c r="B150" s="1776" t="s">
        <v>16</v>
      </c>
      <c r="C150" s="1776" t="s">
        <v>2764</v>
      </c>
      <c r="D150" s="1776" t="s">
        <v>2765</v>
      </c>
      <c r="E150" s="1776" t="s">
        <v>2766</v>
      </c>
      <c r="F150" s="1776" t="s">
        <v>51</v>
      </c>
      <c r="G150" s="1776" t="s">
        <v>22</v>
      </c>
      <c r="H150" s="1776" t="s">
        <v>22</v>
      </c>
      <c r="I150" s="1776" t="s">
        <v>806</v>
      </c>
    </row>
    <row r="151" spans="1:9" ht="11.25" customHeight="1">
      <c r="A151" s="1776" t="s">
        <v>2245</v>
      </c>
      <c r="B151" s="1776" t="s">
        <v>16</v>
      </c>
      <c r="C151" s="1776" t="s">
        <v>2767</v>
      </c>
      <c r="D151" s="1776" t="s">
        <v>2768</v>
      </c>
      <c r="E151" s="1776" t="s">
        <v>2769</v>
      </c>
      <c r="F151" s="1776" t="s">
        <v>2598</v>
      </c>
      <c r="G151" s="1776" t="s">
        <v>22</v>
      </c>
      <c r="H151" s="1776" t="s">
        <v>22</v>
      </c>
      <c r="I151" s="1776" t="s">
        <v>806</v>
      </c>
    </row>
    <row r="152" spans="1:9" ht="11.25" customHeight="1">
      <c r="A152" s="1776" t="s">
        <v>2245</v>
      </c>
      <c r="B152" s="1776" t="s">
        <v>16</v>
      </c>
      <c r="C152" s="1776" t="s">
        <v>2770</v>
      </c>
      <c r="D152" s="1776" t="s">
        <v>2771</v>
      </c>
      <c r="E152" s="1776" t="s">
        <v>2772</v>
      </c>
      <c r="F152" s="1776" t="s">
        <v>2402</v>
      </c>
      <c r="G152" s="1776" t="s">
        <v>22</v>
      </c>
      <c r="H152" s="1776" t="s">
        <v>22</v>
      </c>
      <c r="I152" s="1776" t="s">
        <v>806</v>
      </c>
    </row>
    <row r="153" spans="1:9" ht="11.25" customHeight="1">
      <c r="A153" s="1776" t="s">
        <v>2245</v>
      </c>
      <c r="B153" s="1776" t="s">
        <v>16</v>
      </c>
      <c r="C153" s="1776" t="s">
        <v>2773</v>
      </c>
      <c r="D153" s="1776" t="s">
        <v>2774</v>
      </c>
      <c r="E153" s="1776" t="s">
        <v>2775</v>
      </c>
      <c r="F153" s="1776" t="s">
        <v>2344</v>
      </c>
      <c r="G153" s="1776" t="s">
        <v>22</v>
      </c>
      <c r="H153" s="1776" t="s">
        <v>22</v>
      </c>
      <c r="I153" s="1776" t="s">
        <v>806</v>
      </c>
    </row>
    <row r="154" spans="1:9" ht="11.25" customHeight="1">
      <c r="A154" s="1776" t="s">
        <v>2245</v>
      </c>
      <c r="B154" s="1776" t="s">
        <v>16</v>
      </c>
      <c r="C154" s="1776" t="s">
        <v>2776</v>
      </c>
      <c r="D154" s="1776" t="s">
        <v>2777</v>
      </c>
      <c r="E154" s="1776" t="s">
        <v>2778</v>
      </c>
      <c r="F154" s="1776" t="s">
        <v>2286</v>
      </c>
      <c r="G154" s="1776" t="s">
        <v>22</v>
      </c>
      <c r="H154" s="1776" t="s">
        <v>22</v>
      </c>
      <c r="I154" s="1776" t="s">
        <v>806</v>
      </c>
    </row>
    <row r="155" spans="1:9" ht="11.25" customHeight="1">
      <c r="A155" s="1776" t="s">
        <v>2245</v>
      </c>
      <c r="B155" s="1776" t="s">
        <v>16</v>
      </c>
      <c r="C155" s="1776" t="s">
        <v>2779</v>
      </c>
      <c r="D155" s="1776" t="s">
        <v>2780</v>
      </c>
      <c r="E155" s="1776" t="s">
        <v>2781</v>
      </c>
      <c r="F155" s="1776" t="s">
        <v>2277</v>
      </c>
      <c r="G155" s="1776" t="s">
        <v>2782</v>
      </c>
      <c r="H155" s="1776" t="s">
        <v>22</v>
      </c>
      <c r="I155" s="1776" t="s">
        <v>806</v>
      </c>
    </row>
    <row r="156" spans="1:9" ht="11.25" customHeight="1">
      <c r="A156" s="1776" t="s">
        <v>2245</v>
      </c>
      <c r="B156" s="1776" t="s">
        <v>16</v>
      </c>
      <c r="C156" s="1776" t="s">
        <v>2783</v>
      </c>
      <c r="D156" s="1776" t="s">
        <v>2784</v>
      </c>
      <c r="E156" s="1776" t="s">
        <v>2785</v>
      </c>
      <c r="F156" s="1776" t="s">
        <v>2312</v>
      </c>
      <c r="G156" s="1776" t="s">
        <v>22</v>
      </c>
      <c r="H156" s="1776" t="s">
        <v>22</v>
      </c>
      <c r="I156" s="1776" t="s">
        <v>806</v>
      </c>
    </row>
    <row r="157" spans="1:9" ht="11.25" customHeight="1">
      <c r="A157" s="1776" t="s">
        <v>2245</v>
      </c>
      <c r="B157" s="1776" t="s">
        <v>16</v>
      </c>
      <c r="C157" s="1776" t="s">
        <v>2786</v>
      </c>
      <c r="D157" s="1776" t="s">
        <v>2787</v>
      </c>
      <c r="E157" s="1776" t="s">
        <v>2788</v>
      </c>
      <c r="F157" s="1776" t="s">
        <v>2789</v>
      </c>
      <c r="G157" s="1776" t="s">
        <v>22</v>
      </c>
      <c r="H157" s="1776" t="s">
        <v>22</v>
      </c>
      <c r="I157" s="1776" t="s">
        <v>806</v>
      </c>
    </row>
    <row r="158" spans="1:9" ht="11.25" customHeight="1">
      <c r="A158" s="1776" t="s">
        <v>2245</v>
      </c>
      <c r="B158" s="1776" t="s">
        <v>16</v>
      </c>
      <c r="C158" s="1776" t="s">
        <v>2790</v>
      </c>
      <c r="D158" s="1776" t="s">
        <v>2791</v>
      </c>
      <c r="E158" s="1776" t="s">
        <v>2792</v>
      </c>
      <c r="F158" s="1776" t="s">
        <v>2277</v>
      </c>
      <c r="G158" s="1776" t="s">
        <v>22</v>
      </c>
      <c r="H158" s="1776" t="s">
        <v>22</v>
      </c>
      <c r="I158" s="1776" t="s">
        <v>806</v>
      </c>
    </row>
    <row r="159" spans="1:9" ht="11.25" customHeight="1">
      <c r="A159" s="1776" t="s">
        <v>2245</v>
      </c>
      <c r="B159" s="1776" t="s">
        <v>16</v>
      </c>
      <c r="C159" s="1776" t="s">
        <v>2793</v>
      </c>
      <c r="D159" s="1776" t="s">
        <v>2794</v>
      </c>
      <c r="E159" s="1776" t="s">
        <v>2795</v>
      </c>
      <c r="F159" s="1776" t="s">
        <v>2277</v>
      </c>
      <c r="G159" s="1776" t="s">
        <v>22</v>
      </c>
      <c r="H159" s="1776" t="s">
        <v>22</v>
      </c>
      <c r="I159" s="1776" t="s">
        <v>806</v>
      </c>
    </row>
    <row r="160" spans="1:9" ht="11.25" customHeight="1">
      <c r="A160" s="1776" t="s">
        <v>2245</v>
      </c>
      <c r="B160" s="1776" t="s">
        <v>16</v>
      </c>
      <c r="C160" s="1776" t="s">
        <v>2796</v>
      </c>
      <c r="D160" s="1776" t="s">
        <v>2797</v>
      </c>
      <c r="E160" s="1776" t="s">
        <v>2798</v>
      </c>
      <c r="F160" s="1776" t="s">
        <v>2305</v>
      </c>
      <c r="G160" s="1776" t="s">
        <v>2799</v>
      </c>
      <c r="H160" s="1776" t="s">
        <v>22</v>
      </c>
      <c r="I160" s="1776" t="s">
        <v>806</v>
      </c>
    </row>
    <row r="161" spans="1:9" ht="11.25" customHeight="1">
      <c r="A161" s="1776" t="s">
        <v>2245</v>
      </c>
      <c r="B161" s="1776" t="s">
        <v>16</v>
      </c>
      <c r="C161" s="1776" t="s">
        <v>2800</v>
      </c>
      <c r="D161" s="1776" t="s">
        <v>2801</v>
      </c>
      <c r="E161" s="1776" t="s">
        <v>2802</v>
      </c>
      <c r="F161" s="1776" t="s">
        <v>2803</v>
      </c>
      <c r="G161" s="1776" t="s">
        <v>2804</v>
      </c>
      <c r="H161" s="1776" t="s">
        <v>22</v>
      </c>
      <c r="I161" s="1776" t="s">
        <v>806</v>
      </c>
    </row>
    <row r="162" spans="1:9" ht="11.25" customHeight="1">
      <c r="A162" s="1776" t="s">
        <v>2245</v>
      </c>
      <c r="B162" s="1776" t="s">
        <v>16</v>
      </c>
      <c r="C162" s="1776" t="s">
        <v>2805</v>
      </c>
      <c r="D162" s="1776" t="s">
        <v>2806</v>
      </c>
      <c r="E162" s="1776" t="s">
        <v>2807</v>
      </c>
      <c r="F162" s="1776" t="s">
        <v>2277</v>
      </c>
      <c r="G162" s="1776" t="s">
        <v>22</v>
      </c>
      <c r="H162" s="1776" t="s">
        <v>22</v>
      </c>
      <c r="I162" s="1776" t="s">
        <v>806</v>
      </c>
    </row>
    <row r="163" spans="1:9" ht="11.25" customHeight="1">
      <c r="A163" s="1776" t="s">
        <v>2245</v>
      </c>
      <c r="B163" s="1776" t="s">
        <v>16</v>
      </c>
      <c r="C163" s="1776" t="s">
        <v>2808</v>
      </c>
      <c r="D163" s="1776" t="s">
        <v>2809</v>
      </c>
      <c r="E163" s="1776" t="s">
        <v>2810</v>
      </c>
      <c r="F163" s="1776" t="s">
        <v>2651</v>
      </c>
      <c r="G163" s="1776" t="s">
        <v>2811</v>
      </c>
      <c r="H163" s="1776" t="s">
        <v>22</v>
      </c>
      <c r="I163" s="1776" t="s">
        <v>806</v>
      </c>
    </row>
    <row r="164" spans="1:9" ht="11.25" customHeight="1">
      <c r="A164" s="1776" t="s">
        <v>2245</v>
      </c>
      <c r="B164" s="1776" t="s">
        <v>16</v>
      </c>
      <c r="C164" s="1776" t="s">
        <v>2812</v>
      </c>
      <c r="D164" s="1776" t="s">
        <v>2813</v>
      </c>
      <c r="E164" s="1776" t="s">
        <v>2814</v>
      </c>
      <c r="F164" s="1776" t="s">
        <v>2446</v>
      </c>
      <c r="G164" s="1776" t="s">
        <v>22</v>
      </c>
      <c r="H164" s="1776" t="s">
        <v>22</v>
      </c>
      <c r="I164" s="1776" t="s">
        <v>806</v>
      </c>
    </row>
    <row r="165" spans="1:9" ht="11.25" customHeight="1">
      <c r="A165" s="1776" t="s">
        <v>2245</v>
      </c>
      <c r="B165" s="1776" t="s">
        <v>16</v>
      </c>
      <c r="C165" s="1776" t="s">
        <v>2815</v>
      </c>
      <c r="D165" s="1776" t="s">
        <v>2816</v>
      </c>
      <c r="E165" s="1776" t="s">
        <v>2817</v>
      </c>
      <c r="F165" s="1776" t="s">
        <v>2818</v>
      </c>
      <c r="G165" s="1776" t="s">
        <v>22</v>
      </c>
      <c r="H165" s="1776" t="s">
        <v>22</v>
      </c>
      <c r="I165" s="1776" t="s">
        <v>806</v>
      </c>
    </row>
    <row r="166" spans="1:9" ht="11.25" customHeight="1">
      <c r="A166" s="1776" t="s">
        <v>2245</v>
      </c>
      <c r="B166" s="1776" t="s">
        <v>16</v>
      </c>
      <c r="C166" s="1776" t="s">
        <v>22</v>
      </c>
      <c r="D166" s="1776" t="s">
        <v>2819</v>
      </c>
      <c r="E166" s="1776" t="s">
        <v>2820</v>
      </c>
      <c r="F166" s="1776" t="s">
        <v>51</v>
      </c>
      <c r="G166" s="1776" t="s">
        <v>22</v>
      </c>
      <c r="H166" s="1776" t="s">
        <v>22</v>
      </c>
      <c r="I166" s="1776" t="s">
        <v>806</v>
      </c>
    </row>
    <row r="167" spans="1:9" ht="11.25" customHeight="1">
      <c r="A167" s="1776" t="s">
        <v>2245</v>
      </c>
      <c r="B167" s="1776" t="s">
        <v>16</v>
      </c>
      <c r="C167" s="1776" t="s">
        <v>2821</v>
      </c>
      <c r="D167" s="1776" t="s">
        <v>2822</v>
      </c>
      <c r="E167" s="1776" t="s">
        <v>2823</v>
      </c>
      <c r="F167" s="1776" t="s">
        <v>2277</v>
      </c>
      <c r="G167" s="1776" t="s">
        <v>22</v>
      </c>
      <c r="H167" s="1776" t="s">
        <v>22</v>
      </c>
      <c r="I167" s="1776" t="s">
        <v>806</v>
      </c>
    </row>
    <row r="168" spans="1:9" ht="11.25" customHeight="1">
      <c r="A168" s="1776" t="s">
        <v>2245</v>
      </c>
      <c r="B168" s="1776" t="s">
        <v>16</v>
      </c>
      <c r="C168" s="1776" t="s">
        <v>2824</v>
      </c>
      <c r="D168" s="1776" t="s">
        <v>2825</v>
      </c>
      <c r="E168" s="1776" t="s">
        <v>2826</v>
      </c>
      <c r="F168" s="1776" t="s">
        <v>2253</v>
      </c>
      <c r="G168" s="1776" t="s">
        <v>22</v>
      </c>
      <c r="H168" s="1776" t="s">
        <v>22</v>
      </c>
      <c r="I168" s="1776" t="s">
        <v>806</v>
      </c>
    </row>
    <row r="169" spans="1:9" ht="11.25" customHeight="1">
      <c r="A169" s="1776" t="s">
        <v>2245</v>
      </c>
      <c r="B169" s="1776" t="s">
        <v>16</v>
      </c>
      <c r="C169" s="1776" t="s">
        <v>2827</v>
      </c>
      <c r="D169" s="1776" t="s">
        <v>2828</v>
      </c>
      <c r="E169" s="1776" t="s">
        <v>2364</v>
      </c>
      <c r="F169" s="1776" t="s">
        <v>2829</v>
      </c>
      <c r="G169" s="1776" t="s">
        <v>22</v>
      </c>
      <c r="H169" s="1776" t="s">
        <v>22</v>
      </c>
      <c r="I169" s="1776" t="s">
        <v>806</v>
      </c>
    </row>
    <row r="170" spans="1:9" ht="11.25" customHeight="1">
      <c r="A170" s="1776" t="s">
        <v>2245</v>
      </c>
      <c r="B170" s="1776" t="s">
        <v>16</v>
      </c>
      <c r="C170" s="1776" t="s">
        <v>2830</v>
      </c>
      <c r="D170" s="1776" t="s">
        <v>2831</v>
      </c>
      <c r="E170" s="1776" t="s">
        <v>2832</v>
      </c>
      <c r="F170" s="1776" t="s">
        <v>2277</v>
      </c>
      <c r="G170" s="1776" t="s">
        <v>22</v>
      </c>
      <c r="H170" s="1776" t="s">
        <v>22</v>
      </c>
      <c r="I170" s="1776" t="s">
        <v>806</v>
      </c>
    </row>
    <row r="171" spans="1:9" ht="11.25" customHeight="1">
      <c r="A171" s="1776" t="s">
        <v>2245</v>
      </c>
      <c r="B171" s="1776" t="s">
        <v>16</v>
      </c>
      <c r="C171" s="1776" t="s">
        <v>2833</v>
      </c>
      <c r="D171" s="1776" t="s">
        <v>2834</v>
      </c>
      <c r="E171" s="1776" t="s">
        <v>2248</v>
      </c>
      <c r="F171" s="1776" t="s">
        <v>2835</v>
      </c>
      <c r="G171" s="1776" t="s">
        <v>22</v>
      </c>
      <c r="H171" s="1776" t="s">
        <v>22</v>
      </c>
      <c r="I171" s="1776" t="s">
        <v>806</v>
      </c>
    </row>
    <row r="172" spans="1:9" ht="11.25" customHeight="1">
      <c r="A172" s="1776" t="s">
        <v>2245</v>
      </c>
      <c r="B172" s="1776" t="s">
        <v>16</v>
      </c>
      <c r="C172" s="1776" t="s">
        <v>2836</v>
      </c>
      <c r="D172" s="1776" t="s">
        <v>2837</v>
      </c>
      <c r="E172" s="1776" t="s">
        <v>2584</v>
      </c>
      <c r="F172" s="1776" t="s">
        <v>2838</v>
      </c>
      <c r="G172" s="1776" t="s">
        <v>22</v>
      </c>
      <c r="H172" s="1776" t="s">
        <v>22</v>
      </c>
      <c r="I172" s="1776" t="s">
        <v>806</v>
      </c>
    </row>
    <row r="173" spans="1:9" ht="11.25" customHeight="1">
      <c r="A173" s="1776" t="s">
        <v>2245</v>
      </c>
      <c r="B173" s="1776" t="s">
        <v>16</v>
      </c>
      <c r="C173" s="1776" t="s">
        <v>2839</v>
      </c>
      <c r="D173" s="1776" t="s">
        <v>2840</v>
      </c>
      <c r="E173" s="1776" t="s">
        <v>2524</v>
      </c>
      <c r="F173" s="1776" t="s">
        <v>2611</v>
      </c>
      <c r="G173" s="1776" t="s">
        <v>22</v>
      </c>
      <c r="H173" s="1776" t="s">
        <v>22</v>
      </c>
      <c r="I173" s="1776" t="s">
        <v>806</v>
      </c>
    </row>
    <row r="174" spans="1:9" ht="11.25" customHeight="1">
      <c r="A174" s="1776" t="s">
        <v>2245</v>
      </c>
      <c r="B174" s="1776" t="s">
        <v>16</v>
      </c>
      <c r="C174" s="1776" t="s">
        <v>2841</v>
      </c>
      <c r="D174" s="1776" t="s">
        <v>2842</v>
      </c>
      <c r="E174" s="1776" t="s">
        <v>2524</v>
      </c>
      <c r="F174" s="1776" t="s">
        <v>2843</v>
      </c>
      <c r="G174" s="1776" t="s">
        <v>22</v>
      </c>
      <c r="H174" s="1776" t="s">
        <v>22</v>
      </c>
      <c r="I174" s="1776" t="s">
        <v>806</v>
      </c>
    </row>
    <row r="175" spans="1:9" ht="11.25" customHeight="1">
      <c r="A175" s="1776" t="s">
        <v>2245</v>
      </c>
      <c r="B175" s="1776" t="s">
        <v>16</v>
      </c>
      <c r="C175" s="1776" t="s">
        <v>2844</v>
      </c>
      <c r="D175" s="1776" t="s">
        <v>2845</v>
      </c>
      <c r="E175" s="1776" t="s">
        <v>2308</v>
      </c>
      <c r="F175" s="1776" t="s">
        <v>2846</v>
      </c>
      <c r="G175" s="1776" t="s">
        <v>22</v>
      </c>
      <c r="H175" s="1776" t="s">
        <v>22</v>
      </c>
      <c r="I175" s="1776" t="s">
        <v>806</v>
      </c>
    </row>
    <row r="176" spans="1:9" ht="11.25" customHeight="1">
      <c r="A176" s="1776" t="s">
        <v>2245</v>
      </c>
      <c r="B176" s="1776" t="s">
        <v>16</v>
      </c>
      <c r="C176" s="1776" t="s">
        <v>2847</v>
      </c>
      <c r="D176" s="1776" t="s">
        <v>2848</v>
      </c>
      <c r="E176" s="1776" t="s">
        <v>2308</v>
      </c>
      <c r="F176" s="1776" t="s">
        <v>2849</v>
      </c>
      <c r="G176" s="1776" t="s">
        <v>22</v>
      </c>
      <c r="H176" s="1776" t="s">
        <v>22</v>
      </c>
      <c r="I176" s="1776" t="s">
        <v>806</v>
      </c>
    </row>
    <row r="177" spans="1:9" ht="11.25" customHeight="1">
      <c r="A177" s="1776" t="s">
        <v>2245</v>
      </c>
      <c r="B177" s="1776" t="s">
        <v>16</v>
      </c>
      <c r="C177" s="1776" t="s">
        <v>2850</v>
      </c>
      <c r="D177" s="1776" t="s">
        <v>2851</v>
      </c>
      <c r="E177" s="1776" t="s">
        <v>2308</v>
      </c>
      <c r="F177" s="1776" t="s">
        <v>2852</v>
      </c>
      <c r="G177" s="1776" t="s">
        <v>22</v>
      </c>
      <c r="H177" s="1776" t="s">
        <v>22</v>
      </c>
      <c r="I177" s="1776" t="s">
        <v>806</v>
      </c>
    </row>
    <row r="178" spans="1:9" ht="11.25" customHeight="1">
      <c r="A178" s="1776" t="s">
        <v>2245</v>
      </c>
      <c r="B178" s="1776" t="s">
        <v>16</v>
      </c>
      <c r="C178" s="1776" t="s">
        <v>2853</v>
      </c>
      <c r="D178" s="1776" t="s">
        <v>2854</v>
      </c>
      <c r="E178" s="1776" t="s">
        <v>2608</v>
      </c>
      <c r="F178" s="1776" t="s">
        <v>2855</v>
      </c>
      <c r="G178" s="1776" t="s">
        <v>22</v>
      </c>
      <c r="H178" s="1776" t="s">
        <v>22</v>
      </c>
      <c r="I178" s="1776" t="s">
        <v>806</v>
      </c>
    </row>
    <row r="179" spans="1:9" ht="11.25" customHeight="1">
      <c r="A179" s="1776" t="s">
        <v>2245</v>
      </c>
      <c r="B179" s="1776" t="s">
        <v>16</v>
      </c>
      <c r="C179" s="1776" t="s">
        <v>2856</v>
      </c>
      <c r="D179" s="1776" t="s">
        <v>2857</v>
      </c>
      <c r="E179" s="1776" t="s">
        <v>2608</v>
      </c>
      <c r="F179" s="1776" t="s">
        <v>2858</v>
      </c>
      <c r="G179" s="1776" t="s">
        <v>2859</v>
      </c>
      <c r="H179" s="1776" t="s">
        <v>22</v>
      </c>
      <c r="I179" s="1776" t="s">
        <v>806</v>
      </c>
    </row>
    <row r="180" spans="1:9" ht="11.25" customHeight="1">
      <c r="A180" s="1776" t="s">
        <v>2245</v>
      </c>
      <c r="B180" s="1776" t="s">
        <v>16</v>
      </c>
      <c r="C180" s="1776" t="s">
        <v>2860</v>
      </c>
      <c r="D180" s="1776" t="s">
        <v>2861</v>
      </c>
      <c r="E180" s="1776" t="s">
        <v>2862</v>
      </c>
      <c r="F180" s="1776" t="s">
        <v>2703</v>
      </c>
      <c r="G180" s="1776" t="s">
        <v>22</v>
      </c>
      <c r="H180" s="1776" t="s">
        <v>22</v>
      </c>
      <c r="I180" s="1776" t="s">
        <v>806</v>
      </c>
    </row>
    <row r="181" spans="1:9" ht="11.25" customHeight="1">
      <c r="A181" s="1776" t="s">
        <v>2245</v>
      </c>
      <c r="B181" s="1776" t="s">
        <v>16</v>
      </c>
      <c r="C181" s="1776" t="s">
        <v>2863</v>
      </c>
      <c r="D181" s="1776" t="s">
        <v>2864</v>
      </c>
      <c r="E181" s="1776" t="s">
        <v>2865</v>
      </c>
      <c r="F181" s="1776" t="s">
        <v>2312</v>
      </c>
      <c r="G181" s="1776" t="s">
        <v>22</v>
      </c>
      <c r="H181" s="1776" t="s">
        <v>22</v>
      </c>
      <c r="I181" s="1776" t="s">
        <v>806</v>
      </c>
    </row>
    <row r="182" spans="1:9" ht="11.25" customHeight="1">
      <c r="A182" s="1776" t="s">
        <v>2245</v>
      </c>
      <c r="B182" s="1776" t="s">
        <v>16</v>
      </c>
      <c r="C182" s="1776" t="s">
        <v>2866</v>
      </c>
      <c r="D182" s="1776" t="s">
        <v>2867</v>
      </c>
      <c r="E182" s="1776" t="s">
        <v>2868</v>
      </c>
      <c r="F182" s="1776" t="s">
        <v>2475</v>
      </c>
      <c r="G182" s="1776" t="s">
        <v>22</v>
      </c>
      <c r="H182" s="1776" t="s">
        <v>22</v>
      </c>
      <c r="I182" s="1776" t="s">
        <v>806</v>
      </c>
    </row>
    <row r="183" spans="1:9" ht="11.25" customHeight="1">
      <c r="A183" s="1776" t="s">
        <v>2245</v>
      </c>
      <c r="B183" s="1776" t="s">
        <v>16</v>
      </c>
      <c r="C183" s="1776" t="s">
        <v>2869</v>
      </c>
      <c r="D183" s="1776" t="s">
        <v>2870</v>
      </c>
      <c r="E183" s="1776" t="s">
        <v>2871</v>
      </c>
      <c r="F183" s="1776" t="s">
        <v>51</v>
      </c>
      <c r="G183" s="1776" t="s">
        <v>22</v>
      </c>
      <c r="H183" s="1776" t="s">
        <v>22</v>
      </c>
      <c r="I183" s="1776" t="s">
        <v>806</v>
      </c>
    </row>
    <row r="184" spans="1:9" ht="11.25" customHeight="1">
      <c r="A184" s="1776" t="s">
        <v>2245</v>
      </c>
      <c r="B184" s="1776" t="s">
        <v>16</v>
      </c>
      <c r="C184" s="1776" t="s">
        <v>2872</v>
      </c>
      <c r="D184" s="1776" t="s">
        <v>2873</v>
      </c>
      <c r="E184" s="1776" t="s">
        <v>2807</v>
      </c>
      <c r="F184" s="1776" t="s">
        <v>2703</v>
      </c>
      <c r="G184" s="1776" t="s">
        <v>2874</v>
      </c>
      <c r="H184" s="1776" t="s">
        <v>22</v>
      </c>
      <c r="I184" s="1776" t="s">
        <v>806</v>
      </c>
    </row>
    <row r="185" spans="1:9" ht="11.25" customHeight="1">
      <c r="A185" s="1776" t="s">
        <v>2245</v>
      </c>
      <c r="B185" s="1776" t="s">
        <v>16</v>
      </c>
      <c r="C185" s="1776" t="s">
        <v>2875</v>
      </c>
      <c r="D185" s="1776" t="s">
        <v>2876</v>
      </c>
      <c r="E185" s="1776" t="s">
        <v>2360</v>
      </c>
      <c r="F185" s="1776" t="s">
        <v>2877</v>
      </c>
      <c r="G185" s="1776" t="s">
        <v>22</v>
      </c>
      <c r="H185" s="1776" t="s">
        <v>22</v>
      </c>
      <c r="I185" s="1776" t="s">
        <v>806</v>
      </c>
    </row>
    <row r="186" spans="1:9" ht="11.25" customHeight="1">
      <c r="A186" s="1776" t="s">
        <v>2245</v>
      </c>
      <c r="B186" s="1776" t="s">
        <v>16</v>
      </c>
      <c r="C186" s="1776" t="s">
        <v>2250</v>
      </c>
      <c r="D186" s="1776" t="s">
        <v>2251</v>
      </c>
      <c r="E186" s="1776" t="s">
        <v>2252</v>
      </c>
      <c r="F186" s="1776" t="s">
        <v>2253</v>
      </c>
      <c r="G186" s="1776" t="s">
        <v>22</v>
      </c>
      <c r="H186" s="1776" t="s">
        <v>22</v>
      </c>
      <c r="I186" s="1776" t="s">
        <v>892</v>
      </c>
    </row>
    <row r="187" spans="1:9" ht="11.25" customHeight="1">
      <c r="A187" s="1776" t="s">
        <v>2245</v>
      </c>
      <c r="B187" s="1776" t="s">
        <v>16</v>
      </c>
      <c r="C187" s="1776" t="s">
        <v>2279</v>
      </c>
      <c r="D187" s="1776" t="s">
        <v>2280</v>
      </c>
      <c r="E187" s="1776" t="s">
        <v>2281</v>
      </c>
      <c r="F187" s="1776" t="s">
        <v>2282</v>
      </c>
      <c r="G187" s="1776" t="s">
        <v>22</v>
      </c>
      <c r="H187" s="1776" t="s">
        <v>22</v>
      </c>
      <c r="I187" s="1776" t="s">
        <v>892</v>
      </c>
    </row>
    <row r="188" spans="1:9" ht="11.25" customHeight="1">
      <c r="A188" s="1776" t="s">
        <v>2245</v>
      </c>
      <c r="B188" s="1776" t="s">
        <v>16</v>
      </c>
      <c r="C188" s="1776" t="s">
        <v>2283</v>
      </c>
      <c r="D188" s="1776" t="s">
        <v>2284</v>
      </c>
      <c r="E188" s="1776" t="s">
        <v>2285</v>
      </c>
      <c r="F188" s="1776" t="s">
        <v>2286</v>
      </c>
      <c r="G188" s="1776" t="s">
        <v>2287</v>
      </c>
      <c r="H188" s="1776" t="s">
        <v>22</v>
      </c>
      <c r="I188" s="1776" t="s">
        <v>892</v>
      </c>
    </row>
    <row r="189" spans="1:9" ht="11.25" customHeight="1">
      <c r="A189" s="1776" t="s">
        <v>2245</v>
      </c>
      <c r="B189" s="1776" t="s">
        <v>16</v>
      </c>
      <c r="C189" s="1776" t="s">
        <v>2297</v>
      </c>
      <c r="D189" s="1776" t="s">
        <v>2298</v>
      </c>
      <c r="E189" s="1776" t="s">
        <v>2299</v>
      </c>
      <c r="F189" s="1776" t="s">
        <v>2300</v>
      </c>
      <c r="G189" s="1776" t="s">
        <v>2301</v>
      </c>
      <c r="H189" s="1776" t="s">
        <v>22</v>
      </c>
      <c r="I189" s="1776" t="s">
        <v>892</v>
      </c>
    </row>
    <row r="190" spans="1:9" ht="11.25" customHeight="1">
      <c r="A190" s="1776" t="s">
        <v>2245</v>
      </c>
      <c r="B190" s="1776" t="s">
        <v>16</v>
      </c>
      <c r="C190" s="1776" t="s">
        <v>2306</v>
      </c>
      <c r="D190" s="1776" t="s">
        <v>2307</v>
      </c>
      <c r="E190" s="1776" t="s">
        <v>2308</v>
      </c>
      <c r="F190" s="1776" t="s">
        <v>2286</v>
      </c>
      <c r="G190" s="1776" t="s">
        <v>22</v>
      </c>
      <c r="H190" s="1776" t="s">
        <v>22</v>
      </c>
      <c r="I190" s="1776" t="s">
        <v>892</v>
      </c>
    </row>
    <row r="191" spans="1:9" ht="11.25" customHeight="1">
      <c r="A191" s="1776" t="s">
        <v>2245</v>
      </c>
      <c r="B191" s="1776" t="s">
        <v>16</v>
      </c>
      <c r="C191" s="1776" t="s">
        <v>2309</v>
      </c>
      <c r="D191" s="1776" t="s">
        <v>2310</v>
      </c>
      <c r="E191" s="1776" t="s">
        <v>2311</v>
      </c>
      <c r="F191" s="1776" t="s">
        <v>2312</v>
      </c>
      <c r="G191" s="1776" t="s">
        <v>22</v>
      </c>
      <c r="H191" s="1776" t="s">
        <v>22</v>
      </c>
      <c r="I191" s="1776" t="s">
        <v>892</v>
      </c>
    </row>
    <row r="192" spans="1:9" ht="11.25" customHeight="1">
      <c r="A192" s="1776" t="s">
        <v>2245</v>
      </c>
      <c r="B192" s="1776" t="s">
        <v>16</v>
      </c>
      <c r="C192" s="1776" t="s">
        <v>2313</v>
      </c>
      <c r="D192" s="1776" t="s">
        <v>2314</v>
      </c>
      <c r="E192" s="1776" t="s">
        <v>2315</v>
      </c>
      <c r="F192" s="1776" t="s">
        <v>2316</v>
      </c>
      <c r="G192" s="1776" t="s">
        <v>22</v>
      </c>
      <c r="H192" s="1776" t="s">
        <v>22</v>
      </c>
      <c r="I192" s="1776" t="s">
        <v>892</v>
      </c>
    </row>
    <row r="193" spans="1:9" ht="11.25" customHeight="1">
      <c r="A193" s="1776" t="s">
        <v>2245</v>
      </c>
      <c r="B193" s="1776" t="s">
        <v>16</v>
      </c>
      <c r="C193" s="1776" t="s">
        <v>2317</v>
      </c>
      <c r="D193" s="1776" t="s">
        <v>2318</v>
      </c>
      <c r="E193" s="1776" t="s">
        <v>2319</v>
      </c>
      <c r="F193" s="1776" t="s">
        <v>2320</v>
      </c>
      <c r="G193" s="1776" t="s">
        <v>22</v>
      </c>
      <c r="H193" s="1776" t="s">
        <v>22</v>
      </c>
      <c r="I193" s="1776" t="s">
        <v>892</v>
      </c>
    </row>
    <row r="194" spans="1:9" ht="11.25" customHeight="1">
      <c r="A194" s="1776" t="s">
        <v>2245</v>
      </c>
      <c r="B194" s="1776" t="s">
        <v>16</v>
      </c>
      <c r="C194" s="1776" t="s">
        <v>2329</v>
      </c>
      <c r="D194" s="1776" t="s">
        <v>2330</v>
      </c>
      <c r="E194" s="1776" t="s">
        <v>2331</v>
      </c>
      <c r="F194" s="1776" t="s">
        <v>2332</v>
      </c>
      <c r="G194" s="1776" t="s">
        <v>22</v>
      </c>
      <c r="H194" s="1776" t="s">
        <v>22</v>
      </c>
      <c r="I194" s="1776" t="s">
        <v>892</v>
      </c>
    </row>
    <row r="195" spans="1:9" ht="11.25" customHeight="1">
      <c r="A195" s="1776" t="s">
        <v>2245</v>
      </c>
      <c r="B195" s="1776" t="s">
        <v>16</v>
      </c>
      <c r="C195" s="1776" t="s">
        <v>2333</v>
      </c>
      <c r="D195" s="1776" t="s">
        <v>2334</v>
      </c>
      <c r="E195" s="1776" t="s">
        <v>2335</v>
      </c>
      <c r="F195" s="1776" t="s">
        <v>2273</v>
      </c>
      <c r="G195" s="1776" t="s">
        <v>2336</v>
      </c>
      <c r="H195" s="1776" t="s">
        <v>22</v>
      </c>
      <c r="I195" s="1776" t="s">
        <v>892</v>
      </c>
    </row>
    <row r="196" spans="1:9" ht="11.25" customHeight="1">
      <c r="A196" s="1776" t="s">
        <v>2245</v>
      </c>
      <c r="B196" s="1776" t="s">
        <v>16</v>
      </c>
      <c r="C196" s="1776" t="s">
        <v>2366</v>
      </c>
      <c r="D196" s="1776" t="s">
        <v>2367</v>
      </c>
      <c r="E196" s="1776" t="s">
        <v>2368</v>
      </c>
      <c r="F196" s="1776" t="s">
        <v>2369</v>
      </c>
      <c r="G196" s="1776" t="s">
        <v>2370</v>
      </c>
      <c r="H196" s="1776" t="s">
        <v>22</v>
      </c>
      <c r="I196" s="1776" t="s">
        <v>892</v>
      </c>
    </row>
    <row r="197" spans="1:9" ht="11.25" customHeight="1">
      <c r="A197" s="1776" t="s">
        <v>2245</v>
      </c>
      <c r="B197" s="1776" t="s">
        <v>16</v>
      </c>
      <c r="C197" s="1776" t="s">
        <v>2399</v>
      </c>
      <c r="D197" s="1776" t="s">
        <v>2400</v>
      </c>
      <c r="E197" s="1776" t="s">
        <v>2401</v>
      </c>
      <c r="F197" s="1776" t="s">
        <v>2402</v>
      </c>
      <c r="G197" s="1776" t="s">
        <v>2403</v>
      </c>
      <c r="H197" s="1776" t="s">
        <v>22</v>
      </c>
      <c r="I197" s="1776" t="s">
        <v>892</v>
      </c>
    </row>
    <row r="198" spans="1:9" ht="11.25" customHeight="1">
      <c r="A198" s="1776" t="s">
        <v>2245</v>
      </c>
      <c r="B198" s="1776" t="s">
        <v>16</v>
      </c>
      <c r="C198" s="1776" t="s">
        <v>2408</v>
      </c>
      <c r="D198" s="1776" t="s">
        <v>2409</v>
      </c>
      <c r="E198" s="1776" t="s">
        <v>2410</v>
      </c>
      <c r="F198" s="1776" t="s">
        <v>2402</v>
      </c>
      <c r="G198" s="1776" t="s">
        <v>2411</v>
      </c>
      <c r="H198" s="1776" t="s">
        <v>22</v>
      </c>
      <c r="I198" s="1776" t="s">
        <v>892</v>
      </c>
    </row>
    <row r="199" spans="1:9" ht="11.25" customHeight="1">
      <c r="A199" s="1776" t="s">
        <v>2245</v>
      </c>
      <c r="B199" s="1776" t="s">
        <v>16</v>
      </c>
      <c r="C199" s="1776" t="s">
        <v>2415</v>
      </c>
      <c r="D199" s="1776" t="s">
        <v>2416</v>
      </c>
      <c r="E199" s="1776" t="s">
        <v>2417</v>
      </c>
      <c r="F199" s="1776" t="s">
        <v>2268</v>
      </c>
      <c r="G199" s="1776" t="s">
        <v>22</v>
      </c>
      <c r="H199" s="1776" t="s">
        <v>22</v>
      </c>
      <c r="I199" s="1776" t="s">
        <v>892</v>
      </c>
    </row>
    <row r="200" spans="1:9" ht="11.25" customHeight="1">
      <c r="A200" s="1776" t="s">
        <v>2245</v>
      </c>
      <c r="B200" s="1776" t="s">
        <v>16</v>
      </c>
      <c r="C200" s="1776" t="s">
        <v>2418</v>
      </c>
      <c r="D200" s="1776" t="s">
        <v>2419</v>
      </c>
      <c r="E200" s="1776" t="s">
        <v>2420</v>
      </c>
      <c r="F200" s="1776" t="s">
        <v>2300</v>
      </c>
      <c r="G200" s="1776" t="s">
        <v>22</v>
      </c>
      <c r="H200" s="1776" t="s">
        <v>22</v>
      </c>
      <c r="I200" s="1776" t="s">
        <v>892</v>
      </c>
    </row>
    <row r="201" spans="1:9" ht="11.25" customHeight="1">
      <c r="A201" s="1776" t="s">
        <v>2245</v>
      </c>
      <c r="B201" s="1776" t="s">
        <v>16</v>
      </c>
      <c r="C201" s="1776" t="s">
        <v>2421</v>
      </c>
      <c r="D201" s="1776" t="s">
        <v>2422</v>
      </c>
      <c r="E201" s="1776" t="s">
        <v>2423</v>
      </c>
      <c r="F201" s="1776" t="s">
        <v>2424</v>
      </c>
      <c r="G201" s="1776" t="s">
        <v>2425</v>
      </c>
      <c r="H201" s="1776" t="s">
        <v>22</v>
      </c>
      <c r="I201" s="1776" t="s">
        <v>892</v>
      </c>
    </row>
    <row r="202" spans="1:9" ht="11.25" customHeight="1">
      <c r="A202" s="1776" t="s">
        <v>2245</v>
      </c>
      <c r="B202" s="1776" t="s">
        <v>16</v>
      </c>
      <c r="C202" s="1776" t="s">
        <v>2426</v>
      </c>
      <c r="D202" s="1776" t="s">
        <v>2427</v>
      </c>
      <c r="E202" s="1776" t="s">
        <v>2428</v>
      </c>
      <c r="F202" s="1776" t="s">
        <v>2424</v>
      </c>
      <c r="G202" s="1776" t="s">
        <v>2429</v>
      </c>
      <c r="H202" s="1776" t="s">
        <v>22</v>
      </c>
      <c r="I202" s="1776" t="s">
        <v>892</v>
      </c>
    </row>
    <row r="203" spans="1:9" ht="11.25" customHeight="1">
      <c r="A203" s="1776" t="s">
        <v>2245</v>
      </c>
      <c r="B203" s="1776" t="s">
        <v>16</v>
      </c>
      <c r="C203" s="1776" t="s">
        <v>2430</v>
      </c>
      <c r="D203" s="1776" t="s">
        <v>2431</v>
      </c>
      <c r="E203" s="1776" t="s">
        <v>2432</v>
      </c>
      <c r="F203" s="1776" t="s">
        <v>51</v>
      </c>
      <c r="G203" s="1776" t="s">
        <v>22</v>
      </c>
      <c r="H203" s="1776" t="s">
        <v>22</v>
      </c>
      <c r="I203" s="1776" t="s">
        <v>892</v>
      </c>
    </row>
    <row r="204" spans="1:9" ht="11.25" customHeight="1">
      <c r="A204" s="1776" t="s">
        <v>2245</v>
      </c>
      <c r="B204" s="1776" t="s">
        <v>16</v>
      </c>
      <c r="C204" s="1776" t="s">
        <v>2433</v>
      </c>
      <c r="D204" s="1776" t="s">
        <v>2434</v>
      </c>
      <c r="E204" s="1776" t="s">
        <v>2435</v>
      </c>
      <c r="F204" s="1776" t="s">
        <v>2312</v>
      </c>
      <c r="G204" s="1776" t="s">
        <v>22</v>
      </c>
      <c r="H204" s="1776" t="s">
        <v>22</v>
      </c>
      <c r="I204" s="1776" t="s">
        <v>892</v>
      </c>
    </row>
    <row r="205" spans="1:9" ht="11.25" customHeight="1">
      <c r="A205" s="1776" t="s">
        <v>2245</v>
      </c>
      <c r="B205" s="1776" t="s">
        <v>16</v>
      </c>
      <c r="C205" s="1776" t="s">
        <v>2436</v>
      </c>
      <c r="D205" s="1776" t="s">
        <v>2437</v>
      </c>
      <c r="E205" s="1776" t="s">
        <v>2438</v>
      </c>
      <c r="F205" s="1776" t="s">
        <v>2300</v>
      </c>
      <c r="G205" s="1776" t="s">
        <v>2439</v>
      </c>
      <c r="H205" s="1776" t="s">
        <v>22</v>
      </c>
      <c r="I205" s="1776" t="s">
        <v>892</v>
      </c>
    </row>
    <row r="206" spans="1:9" ht="11.25" customHeight="1">
      <c r="A206" s="1776" t="s">
        <v>2245</v>
      </c>
      <c r="B206" s="1776" t="s">
        <v>16</v>
      </c>
      <c r="C206" s="1776" t="s">
        <v>2443</v>
      </c>
      <c r="D206" s="1776" t="s">
        <v>2444</v>
      </c>
      <c r="E206" s="1776" t="s">
        <v>2445</v>
      </c>
      <c r="F206" s="1776" t="s">
        <v>2446</v>
      </c>
      <c r="G206" s="1776" t="s">
        <v>22</v>
      </c>
      <c r="H206" s="1776" t="s">
        <v>22</v>
      </c>
      <c r="I206" s="1776" t="s">
        <v>892</v>
      </c>
    </row>
    <row r="207" spans="1:9" ht="11.25" customHeight="1">
      <c r="A207" s="1776" t="s">
        <v>2245</v>
      </c>
      <c r="B207" s="1776" t="s">
        <v>16</v>
      </c>
      <c r="C207" s="1776" t="s">
        <v>2451</v>
      </c>
      <c r="D207" s="1776" t="s">
        <v>2452</v>
      </c>
      <c r="E207" s="1776" t="s">
        <v>2453</v>
      </c>
      <c r="F207" s="1776" t="s">
        <v>2454</v>
      </c>
      <c r="G207" s="1776" t="s">
        <v>22</v>
      </c>
      <c r="H207" s="1776" t="s">
        <v>22</v>
      </c>
      <c r="I207" s="1776" t="s">
        <v>892</v>
      </c>
    </row>
    <row r="208" spans="1:9" ht="11.25" customHeight="1">
      <c r="A208" s="1776" t="s">
        <v>2245</v>
      </c>
      <c r="B208" s="1776" t="s">
        <v>16</v>
      </c>
      <c r="C208" s="1776" t="s">
        <v>2455</v>
      </c>
      <c r="D208" s="1776" t="s">
        <v>2456</v>
      </c>
      <c r="E208" s="1776" t="s">
        <v>2457</v>
      </c>
      <c r="F208" s="1776" t="s">
        <v>2402</v>
      </c>
      <c r="G208" s="1776" t="s">
        <v>22</v>
      </c>
      <c r="H208" s="1776" t="s">
        <v>22</v>
      </c>
      <c r="I208" s="1776" t="s">
        <v>892</v>
      </c>
    </row>
    <row r="209" spans="1:9" ht="11.25" customHeight="1">
      <c r="A209" s="1776" t="s">
        <v>2245</v>
      </c>
      <c r="B209" s="1776" t="s">
        <v>16</v>
      </c>
      <c r="C209" s="1776" t="s">
        <v>2458</v>
      </c>
      <c r="D209" s="1776" t="s">
        <v>2459</v>
      </c>
      <c r="E209" s="1776" t="s">
        <v>2460</v>
      </c>
      <c r="F209" s="1776" t="s">
        <v>2461</v>
      </c>
      <c r="G209" s="1776" t="s">
        <v>22</v>
      </c>
      <c r="H209" s="1776" t="s">
        <v>22</v>
      </c>
      <c r="I209" s="1776" t="s">
        <v>892</v>
      </c>
    </row>
    <row r="210" spans="1:9" ht="11.25" customHeight="1">
      <c r="A210" s="1776" t="s">
        <v>2245</v>
      </c>
      <c r="B210" s="1776" t="s">
        <v>16</v>
      </c>
      <c r="C210" s="1776" t="s">
        <v>2462</v>
      </c>
      <c r="D210" s="1776" t="s">
        <v>2463</v>
      </c>
      <c r="E210" s="1776" t="s">
        <v>2464</v>
      </c>
      <c r="F210" s="1776" t="s">
        <v>2402</v>
      </c>
      <c r="G210" s="1776" t="s">
        <v>22</v>
      </c>
      <c r="H210" s="1776" t="s">
        <v>22</v>
      </c>
      <c r="I210" s="1776" t="s">
        <v>892</v>
      </c>
    </row>
    <row r="211" spans="1:9" ht="11.25" customHeight="1">
      <c r="A211" s="1776" t="s">
        <v>2245</v>
      </c>
      <c r="B211" s="1776" t="s">
        <v>16</v>
      </c>
      <c r="C211" s="1776" t="s">
        <v>2465</v>
      </c>
      <c r="D211" s="1776" t="s">
        <v>2466</v>
      </c>
      <c r="E211" s="1776" t="s">
        <v>2467</v>
      </c>
      <c r="F211" s="1776" t="s">
        <v>2468</v>
      </c>
      <c r="G211" s="1776" t="s">
        <v>22</v>
      </c>
      <c r="H211" s="1776" t="s">
        <v>22</v>
      </c>
      <c r="I211" s="1776" t="s">
        <v>892</v>
      </c>
    </row>
    <row r="212" spans="1:9" ht="11.25" customHeight="1">
      <c r="A212" s="1776" t="s">
        <v>2245</v>
      </c>
      <c r="B212" s="1776" t="s">
        <v>16</v>
      </c>
      <c r="C212" s="1776" t="s">
        <v>2469</v>
      </c>
      <c r="D212" s="1776" t="s">
        <v>2470</v>
      </c>
      <c r="E212" s="1776" t="s">
        <v>2471</v>
      </c>
      <c r="F212" s="1776" t="s">
        <v>2253</v>
      </c>
      <c r="G212" s="1776" t="s">
        <v>22</v>
      </c>
      <c r="H212" s="1776" t="s">
        <v>22</v>
      </c>
      <c r="I212" s="1776" t="s">
        <v>892</v>
      </c>
    </row>
    <row r="213" spans="1:9" ht="11.25" customHeight="1">
      <c r="A213" s="1776" t="s">
        <v>2245</v>
      </c>
      <c r="B213" s="1776" t="s">
        <v>16</v>
      </c>
      <c r="C213" s="1776" t="s">
        <v>2472</v>
      </c>
      <c r="D213" s="1776" t="s">
        <v>2473</v>
      </c>
      <c r="E213" s="1776" t="s">
        <v>2474</v>
      </c>
      <c r="F213" s="1776" t="s">
        <v>2475</v>
      </c>
      <c r="G213" s="1776" t="s">
        <v>22</v>
      </c>
      <c r="H213" s="1776" t="s">
        <v>22</v>
      </c>
      <c r="I213" s="1776" t="s">
        <v>892</v>
      </c>
    </row>
    <row r="214" spans="1:9" ht="11.25" customHeight="1">
      <c r="A214" s="1776" t="s">
        <v>2245</v>
      </c>
      <c r="B214" s="1776" t="s">
        <v>16</v>
      </c>
      <c r="C214" s="1776" t="s">
        <v>2480</v>
      </c>
      <c r="D214" s="1776" t="s">
        <v>2481</v>
      </c>
      <c r="E214" s="1776" t="s">
        <v>2482</v>
      </c>
      <c r="F214" s="1776" t="s">
        <v>2253</v>
      </c>
      <c r="G214" s="1776" t="s">
        <v>2483</v>
      </c>
      <c r="H214" s="1776" t="s">
        <v>22</v>
      </c>
      <c r="I214" s="1776" t="s">
        <v>892</v>
      </c>
    </row>
    <row r="215" spans="1:9" ht="11.25" customHeight="1">
      <c r="A215" s="1776" t="s">
        <v>2245</v>
      </c>
      <c r="B215" s="1776" t="s">
        <v>16</v>
      </c>
      <c r="C215" s="1776" t="s">
        <v>2487</v>
      </c>
      <c r="D215" s="1776" t="s">
        <v>2488</v>
      </c>
      <c r="E215" s="1776" t="s">
        <v>2489</v>
      </c>
      <c r="F215" s="1776" t="s">
        <v>2312</v>
      </c>
      <c r="G215" s="1776" t="s">
        <v>22</v>
      </c>
      <c r="H215" s="1776" t="s">
        <v>22</v>
      </c>
      <c r="I215" s="1776" t="s">
        <v>892</v>
      </c>
    </row>
    <row r="216" spans="1:9" ht="11.25" customHeight="1">
      <c r="A216" s="1776" t="s">
        <v>2245</v>
      </c>
      <c r="B216" s="1776" t="s">
        <v>16</v>
      </c>
      <c r="C216" s="1776" t="s">
        <v>2490</v>
      </c>
      <c r="D216" s="1776" t="s">
        <v>2491</v>
      </c>
      <c r="E216" s="1776" t="s">
        <v>2492</v>
      </c>
      <c r="F216" s="1776" t="s">
        <v>2273</v>
      </c>
      <c r="G216" s="1776" t="s">
        <v>2493</v>
      </c>
      <c r="H216" s="1776" t="s">
        <v>22</v>
      </c>
      <c r="I216" s="1776" t="s">
        <v>892</v>
      </c>
    </row>
    <row r="217" spans="1:9" ht="11.25" customHeight="1">
      <c r="A217" s="1776" t="s">
        <v>2245</v>
      </c>
      <c r="B217" s="1776" t="s">
        <v>16</v>
      </c>
      <c r="C217" s="1776" t="s">
        <v>2494</v>
      </c>
      <c r="D217" s="1776" t="s">
        <v>2495</v>
      </c>
      <c r="E217" s="1776" t="s">
        <v>2496</v>
      </c>
      <c r="F217" s="1776" t="s">
        <v>2286</v>
      </c>
      <c r="G217" s="1776" t="s">
        <v>22</v>
      </c>
      <c r="H217" s="1776" t="s">
        <v>2497</v>
      </c>
      <c r="I217" s="1776" t="s">
        <v>892</v>
      </c>
    </row>
    <row r="218" spans="1:9" ht="11.25" customHeight="1">
      <c r="A218" s="1776" t="s">
        <v>2245</v>
      </c>
      <c r="B218" s="1776" t="s">
        <v>16</v>
      </c>
      <c r="C218" s="1776" t="s">
        <v>2502</v>
      </c>
      <c r="D218" s="1776" t="s">
        <v>2503</v>
      </c>
      <c r="E218" s="1776" t="s">
        <v>2504</v>
      </c>
      <c r="F218" s="1776" t="s">
        <v>2461</v>
      </c>
      <c r="G218" s="1776" t="s">
        <v>22</v>
      </c>
      <c r="H218" s="1776" t="s">
        <v>22</v>
      </c>
      <c r="I218" s="1776" t="s">
        <v>892</v>
      </c>
    </row>
    <row r="219" spans="1:9" ht="11.25" customHeight="1">
      <c r="A219" s="1776" t="s">
        <v>2245</v>
      </c>
      <c r="B219" s="1776" t="s">
        <v>16</v>
      </c>
      <c r="C219" s="1776" t="s">
        <v>2552</v>
      </c>
      <c r="D219" s="1776" t="s">
        <v>2553</v>
      </c>
      <c r="E219" s="1776" t="s">
        <v>2248</v>
      </c>
      <c r="F219" s="1776" t="s">
        <v>2554</v>
      </c>
      <c r="G219" s="1776" t="s">
        <v>22</v>
      </c>
      <c r="H219" s="1776" t="s">
        <v>22</v>
      </c>
      <c r="I219" s="1776" t="s">
        <v>892</v>
      </c>
    </row>
    <row r="220" spans="1:9" ht="11.25" customHeight="1">
      <c r="A220" s="1776" t="s">
        <v>2245</v>
      </c>
      <c r="B220" s="1776" t="s">
        <v>16</v>
      </c>
      <c r="C220" s="1776" t="s">
        <v>2555</v>
      </c>
      <c r="D220" s="1776" t="s">
        <v>2556</v>
      </c>
      <c r="E220" s="1776" t="s">
        <v>2248</v>
      </c>
      <c r="F220" s="1776" t="s">
        <v>2557</v>
      </c>
      <c r="G220" s="1776" t="s">
        <v>22</v>
      </c>
      <c r="H220" s="1776" t="s">
        <v>22</v>
      </c>
      <c r="I220" s="1776" t="s">
        <v>892</v>
      </c>
    </row>
    <row r="221" spans="1:9" ht="11.25" customHeight="1">
      <c r="A221" s="1776" t="s">
        <v>2245</v>
      </c>
      <c r="B221" s="1776" t="s">
        <v>16</v>
      </c>
      <c r="C221" s="1776" t="s">
        <v>2558</v>
      </c>
      <c r="D221" s="1776" t="s">
        <v>2559</v>
      </c>
      <c r="E221" s="1776" t="s">
        <v>2248</v>
      </c>
      <c r="F221" s="1776" t="s">
        <v>2560</v>
      </c>
      <c r="G221" s="1776" t="s">
        <v>22</v>
      </c>
      <c r="H221" s="1776" t="s">
        <v>22</v>
      </c>
      <c r="I221" s="1776" t="s">
        <v>892</v>
      </c>
    </row>
    <row r="222" spans="1:9" ht="11.25" customHeight="1">
      <c r="A222" s="1776" t="s">
        <v>2245</v>
      </c>
      <c r="B222" s="1776" t="s">
        <v>16</v>
      </c>
      <c r="C222" s="1776" t="s">
        <v>2561</v>
      </c>
      <c r="D222" s="1776" t="s">
        <v>2562</v>
      </c>
      <c r="E222" s="1776" t="s">
        <v>2248</v>
      </c>
      <c r="F222" s="1776" t="s">
        <v>2563</v>
      </c>
      <c r="G222" s="1776" t="s">
        <v>22</v>
      </c>
      <c r="H222" s="1776" t="s">
        <v>22</v>
      </c>
      <c r="I222" s="1776" t="s">
        <v>892</v>
      </c>
    </row>
    <row r="223" spans="1:9" ht="11.25" customHeight="1">
      <c r="A223" s="1776" t="s">
        <v>2245</v>
      </c>
      <c r="B223" s="1776" t="s">
        <v>16</v>
      </c>
      <c r="C223" s="1776" t="s">
        <v>2564</v>
      </c>
      <c r="D223" s="1776" t="s">
        <v>2565</v>
      </c>
      <c r="E223" s="1776" t="s">
        <v>2248</v>
      </c>
      <c r="F223" s="1776" t="s">
        <v>2566</v>
      </c>
      <c r="G223" s="1776" t="s">
        <v>22</v>
      </c>
      <c r="H223" s="1776" t="s">
        <v>22</v>
      </c>
      <c r="I223" s="1776" t="s">
        <v>892</v>
      </c>
    </row>
    <row r="224" spans="1:9" ht="11.25" customHeight="1">
      <c r="A224" s="1776" t="s">
        <v>2245</v>
      </c>
      <c r="B224" s="1776" t="s">
        <v>16</v>
      </c>
      <c r="C224" s="1776" t="s">
        <v>2567</v>
      </c>
      <c r="D224" s="1776" t="s">
        <v>2568</v>
      </c>
      <c r="E224" s="1776" t="s">
        <v>2248</v>
      </c>
      <c r="F224" s="1776" t="s">
        <v>2569</v>
      </c>
      <c r="G224" s="1776" t="s">
        <v>22</v>
      </c>
      <c r="H224" s="1776" t="s">
        <v>22</v>
      </c>
      <c r="I224" s="1776" t="s">
        <v>892</v>
      </c>
    </row>
    <row r="225" spans="1:9" ht="11.25" customHeight="1">
      <c r="A225" s="1776" t="s">
        <v>2245</v>
      </c>
      <c r="B225" s="1776" t="s">
        <v>16</v>
      </c>
      <c r="C225" s="1776" t="s">
        <v>2570</v>
      </c>
      <c r="D225" s="1776" t="s">
        <v>2571</v>
      </c>
      <c r="E225" s="1776" t="s">
        <v>2248</v>
      </c>
      <c r="F225" s="1776" t="s">
        <v>2572</v>
      </c>
      <c r="G225" s="1776" t="s">
        <v>22</v>
      </c>
      <c r="H225" s="1776" t="s">
        <v>22</v>
      </c>
      <c r="I225" s="1776" t="s">
        <v>892</v>
      </c>
    </row>
    <row r="226" spans="1:9" ht="11.25" customHeight="1">
      <c r="A226" s="1776" t="s">
        <v>2245</v>
      </c>
      <c r="B226" s="1776" t="s">
        <v>16</v>
      </c>
      <c r="C226" s="1776" t="s">
        <v>2576</v>
      </c>
      <c r="D226" s="1776" t="s">
        <v>2577</v>
      </c>
      <c r="E226" s="1776" t="s">
        <v>2248</v>
      </c>
      <c r="F226" s="1776" t="s">
        <v>2578</v>
      </c>
      <c r="G226" s="1776" t="s">
        <v>22</v>
      </c>
      <c r="H226" s="1776" t="s">
        <v>22</v>
      </c>
      <c r="I226" s="1776" t="s">
        <v>892</v>
      </c>
    </row>
    <row r="227" spans="1:9" ht="11.25" customHeight="1">
      <c r="A227" s="1776" t="s">
        <v>2245</v>
      </c>
      <c r="B227" s="1776" t="s">
        <v>16</v>
      </c>
      <c r="C227" s="1776" t="s">
        <v>2579</v>
      </c>
      <c r="D227" s="1776" t="s">
        <v>2580</v>
      </c>
      <c r="E227" s="1776" t="s">
        <v>2248</v>
      </c>
      <c r="F227" s="1776" t="s">
        <v>2581</v>
      </c>
      <c r="G227" s="1776" t="s">
        <v>22</v>
      </c>
      <c r="H227" s="1776" t="s">
        <v>22</v>
      </c>
      <c r="I227" s="1776" t="s">
        <v>892</v>
      </c>
    </row>
    <row r="228" spans="1:9" ht="11.25" customHeight="1">
      <c r="A228" s="1776" t="s">
        <v>2245</v>
      </c>
      <c r="B228" s="1776" t="s">
        <v>16</v>
      </c>
      <c r="C228" s="1776" t="s">
        <v>2582</v>
      </c>
      <c r="D228" s="1776" t="s">
        <v>2583</v>
      </c>
      <c r="E228" s="1776" t="s">
        <v>2584</v>
      </c>
      <c r="F228" s="1776" t="s">
        <v>2585</v>
      </c>
      <c r="G228" s="1776" t="s">
        <v>22</v>
      </c>
      <c r="H228" s="1776" t="s">
        <v>22</v>
      </c>
      <c r="I228" s="1776" t="s">
        <v>892</v>
      </c>
    </row>
    <row r="229" spans="1:9" ht="11.25" customHeight="1">
      <c r="A229" s="1776" t="s">
        <v>2245</v>
      </c>
      <c r="B229" s="1776" t="s">
        <v>16</v>
      </c>
      <c r="C229" s="1776" t="s">
        <v>2586</v>
      </c>
      <c r="D229" s="1776" t="s">
        <v>2587</v>
      </c>
      <c r="E229" s="1776" t="s">
        <v>2584</v>
      </c>
      <c r="F229" s="1776" t="s">
        <v>2588</v>
      </c>
      <c r="G229" s="1776" t="s">
        <v>22</v>
      </c>
      <c r="H229" s="1776" t="s">
        <v>22</v>
      </c>
      <c r="I229" s="1776" t="s">
        <v>892</v>
      </c>
    </row>
    <row r="230" spans="1:9" ht="11.25" customHeight="1">
      <c r="A230" s="1776" t="s">
        <v>2245</v>
      </c>
      <c r="B230" s="1776" t="s">
        <v>16</v>
      </c>
      <c r="C230" s="1776" t="s">
        <v>2592</v>
      </c>
      <c r="D230" s="1776" t="s">
        <v>2593</v>
      </c>
      <c r="E230" s="1776" t="s">
        <v>2584</v>
      </c>
      <c r="F230" s="1776" t="s">
        <v>2594</v>
      </c>
      <c r="G230" s="1776" t="s">
        <v>22</v>
      </c>
      <c r="H230" s="1776" t="s">
        <v>22</v>
      </c>
      <c r="I230" s="1776" t="s">
        <v>892</v>
      </c>
    </row>
    <row r="231" spans="1:9" ht="11.25" customHeight="1">
      <c r="A231" s="1776" t="s">
        <v>2245</v>
      </c>
      <c r="B231" s="1776" t="s">
        <v>16</v>
      </c>
      <c r="C231" s="1776" t="s">
        <v>2606</v>
      </c>
      <c r="D231" s="1776" t="s">
        <v>2607</v>
      </c>
      <c r="E231" s="1776" t="s">
        <v>2608</v>
      </c>
      <c r="F231" s="1776" t="s">
        <v>2598</v>
      </c>
      <c r="G231" s="1776" t="s">
        <v>2599</v>
      </c>
      <c r="H231" s="1776" t="s">
        <v>22</v>
      </c>
      <c r="I231" s="1776" t="s">
        <v>892</v>
      </c>
    </row>
    <row r="232" spans="1:9" ht="11.25" customHeight="1">
      <c r="A232" s="1776" t="s">
        <v>2245</v>
      </c>
      <c r="B232" s="1776" t="s">
        <v>16</v>
      </c>
      <c r="C232" s="1776" t="s">
        <v>2614</v>
      </c>
      <c r="D232" s="1776" t="s">
        <v>2615</v>
      </c>
      <c r="E232" s="1776" t="s">
        <v>2616</v>
      </c>
      <c r="F232" s="1776" t="s">
        <v>2617</v>
      </c>
      <c r="G232" s="1776" t="s">
        <v>22</v>
      </c>
      <c r="H232" s="1776" t="s">
        <v>22</v>
      </c>
      <c r="I232" s="1776" t="s">
        <v>892</v>
      </c>
    </row>
    <row r="233" spans="1:9" ht="11.25" customHeight="1">
      <c r="A233" s="1776" t="s">
        <v>2245</v>
      </c>
      <c r="B233" s="1776" t="s">
        <v>16</v>
      </c>
      <c r="C233" s="1776" t="s">
        <v>2632</v>
      </c>
      <c r="D233" s="1776" t="s">
        <v>2633</v>
      </c>
      <c r="E233" s="1776" t="s">
        <v>2634</v>
      </c>
      <c r="F233" s="1776" t="s">
        <v>2296</v>
      </c>
      <c r="G233" s="1776" t="s">
        <v>22</v>
      </c>
      <c r="H233" s="1776" t="s">
        <v>22</v>
      </c>
      <c r="I233" s="1776" t="s">
        <v>892</v>
      </c>
    </row>
    <row r="234" spans="1:9" ht="11.25" customHeight="1">
      <c r="A234" s="1776" t="s">
        <v>2245</v>
      </c>
      <c r="B234" s="1776" t="s">
        <v>16</v>
      </c>
      <c r="C234" s="1776" t="s">
        <v>2644</v>
      </c>
      <c r="D234" s="1776" t="s">
        <v>2645</v>
      </c>
      <c r="E234" s="1776" t="s">
        <v>2646</v>
      </c>
      <c r="F234" s="1776" t="s">
        <v>2253</v>
      </c>
      <c r="G234" s="1776" t="s">
        <v>2647</v>
      </c>
      <c r="H234" s="1776" t="s">
        <v>22</v>
      </c>
      <c r="I234" s="1776" t="s">
        <v>892</v>
      </c>
    </row>
    <row r="235" spans="1:9" ht="11.25" customHeight="1">
      <c r="A235" s="1776" t="s">
        <v>2245</v>
      </c>
      <c r="B235" s="1776" t="s">
        <v>16</v>
      </c>
      <c r="C235" s="1776" t="s">
        <v>2672</v>
      </c>
      <c r="D235" s="1776" t="s">
        <v>2673</v>
      </c>
      <c r="E235" s="1776" t="s">
        <v>2674</v>
      </c>
      <c r="F235" s="1776" t="s">
        <v>2651</v>
      </c>
      <c r="G235" s="1776" t="s">
        <v>22</v>
      </c>
      <c r="H235" s="1776" t="s">
        <v>22</v>
      </c>
      <c r="I235" s="1776" t="s">
        <v>892</v>
      </c>
    </row>
    <row r="236" spans="1:9" ht="11.25" customHeight="1">
      <c r="A236" s="1776" t="s">
        <v>2245</v>
      </c>
      <c r="B236" s="1776" t="s">
        <v>16</v>
      </c>
      <c r="C236" s="1776" t="s">
        <v>2688</v>
      </c>
      <c r="D236" s="1776" t="s">
        <v>2689</v>
      </c>
      <c r="E236" s="1776" t="s">
        <v>2690</v>
      </c>
      <c r="F236" s="1776" t="s">
        <v>2691</v>
      </c>
      <c r="G236" s="1776" t="s">
        <v>2692</v>
      </c>
      <c r="H236" s="1776" t="s">
        <v>22</v>
      </c>
      <c r="I236" s="1776" t="s">
        <v>892</v>
      </c>
    </row>
    <row r="237" spans="1:9" ht="11.25" customHeight="1">
      <c r="A237" s="1776" t="s">
        <v>2245</v>
      </c>
      <c r="B237" s="1776" t="s">
        <v>16</v>
      </c>
      <c r="C237" s="1776" t="s">
        <v>2693</v>
      </c>
      <c r="D237" s="1776" t="s">
        <v>2694</v>
      </c>
      <c r="E237" s="1776" t="s">
        <v>2695</v>
      </c>
      <c r="F237" s="1776" t="s">
        <v>2651</v>
      </c>
      <c r="G237" s="1776" t="s">
        <v>22</v>
      </c>
      <c r="H237" s="1776" t="s">
        <v>22</v>
      </c>
      <c r="I237" s="1776" t="s">
        <v>892</v>
      </c>
    </row>
    <row r="238" spans="1:9" ht="11.25" customHeight="1">
      <c r="A238" s="1776" t="s">
        <v>2245</v>
      </c>
      <c r="B238" s="1776" t="s">
        <v>16</v>
      </c>
      <c r="C238" s="1776" t="s">
        <v>2711</v>
      </c>
      <c r="D238" s="1776" t="s">
        <v>2712</v>
      </c>
      <c r="E238" s="1776" t="s">
        <v>2713</v>
      </c>
      <c r="F238" s="1776" t="s">
        <v>2253</v>
      </c>
      <c r="G238" s="1776" t="s">
        <v>22</v>
      </c>
      <c r="H238" s="1776" t="s">
        <v>22</v>
      </c>
      <c r="I238" s="1776" t="s">
        <v>892</v>
      </c>
    </row>
    <row r="239" spans="1:9" ht="11.25" customHeight="1">
      <c r="A239" s="1776" t="s">
        <v>2245</v>
      </c>
      <c r="B239" s="1776" t="s">
        <v>16</v>
      </c>
      <c r="C239" s="1776" t="s">
        <v>2717</v>
      </c>
      <c r="D239" s="1776" t="s">
        <v>2718</v>
      </c>
      <c r="E239" s="1776" t="s">
        <v>2281</v>
      </c>
      <c r="F239" s="1776" t="s">
        <v>2719</v>
      </c>
      <c r="G239" s="1776" t="s">
        <v>22</v>
      </c>
      <c r="H239" s="1776" t="s">
        <v>22</v>
      </c>
      <c r="I239" s="1776" t="s">
        <v>892</v>
      </c>
    </row>
    <row r="240" spans="1:9" ht="11.25" customHeight="1">
      <c r="A240" s="1776" t="s">
        <v>2245</v>
      </c>
      <c r="B240" s="1776" t="s">
        <v>16</v>
      </c>
      <c r="C240" s="1776" t="s">
        <v>2720</v>
      </c>
      <c r="D240" s="1776" t="s">
        <v>2721</v>
      </c>
      <c r="E240" s="1776" t="s">
        <v>2722</v>
      </c>
      <c r="F240" s="1776" t="s">
        <v>2312</v>
      </c>
      <c r="G240" s="1776" t="s">
        <v>22</v>
      </c>
      <c r="H240" s="1776" t="s">
        <v>22</v>
      </c>
      <c r="I240" s="1776" t="s">
        <v>892</v>
      </c>
    </row>
    <row r="241" spans="1:9" ht="11.25" customHeight="1">
      <c r="A241" s="1776" t="s">
        <v>2245</v>
      </c>
      <c r="B241" s="1776" t="s">
        <v>16</v>
      </c>
      <c r="C241" s="1776" t="s">
        <v>2729</v>
      </c>
      <c r="D241" s="1776" t="s">
        <v>2730</v>
      </c>
      <c r="E241" s="1776" t="s">
        <v>2731</v>
      </c>
      <c r="F241" s="1776" t="s">
        <v>2312</v>
      </c>
      <c r="G241" s="1776" t="s">
        <v>22</v>
      </c>
      <c r="H241" s="1776" t="s">
        <v>22</v>
      </c>
      <c r="I241" s="1776" t="s">
        <v>892</v>
      </c>
    </row>
    <row r="242" spans="1:9" ht="11.25" customHeight="1">
      <c r="A242" s="1776" t="s">
        <v>2245</v>
      </c>
      <c r="B242" s="1776" t="s">
        <v>16</v>
      </c>
      <c r="C242" s="1776" t="s">
        <v>2760</v>
      </c>
      <c r="D242" s="1776" t="s">
        <v>2761</v>
      </c>
      <c r="E242" s="1776" t="s">
        <v>2762</v>
      </c>
      <c r="F242" s="1776" t="s">
        <v>2312</v>
      </c>
      <c r="G242" s="1776" t="s">
        <v>2763</v>
      </c>
      <c r="H242" s="1776" t="s">
        <v>22</v>
      </c>
      <c r="I242" s="1776" t="s">
        <v>892</v>
      </c>
    </row>
    <row r="243" spans="1:9" ht="11.25" customHeight="1">
      <c r="A243" s="1776" t="s">
        <v>2245</v>
      </c>
      <c r="B243" s="1776" t="s">
        <v>16</v>
      </c>
      <c r="C243" s="1776" t="s">
        <v>2796</v>
      </c>
      <c r="D243" s="1776" t="s">
        <v>2797</v>
      </c>
      <c r="E243" s="1776" t="s">
        <v>2798</v>
      </c>
      <c r="F243" s="1776" t="s">
        <v>2305</v>
      </c>
      <c r="G243" s="1776" t="s">
        <v>2799</v>
      </c>
      <c r="H243" s="1776" t="s">
        <v>22</v>
      </c>
      <c r="I243" s="1776" t="s">
        <v>892</v>
      </c>
    </row>
    <row r="244" spans="1:9" ht="11.25" customHeight="1">
      <c r="A244" s="1776" t="s">
        <v>2245</v>
      </c>
      <c r="B244" s="1776" t="s">
        <v>16</v>
      </c>
      <c r="C244" s="1776" t="s">
        <v>2808</v>
      </c>
      <c r="D244" s="1776" t="s">
        <v>2809</v>
      </c>
      <c r="E244" s="1776" t="s">
        <v>2810</v>
      </c>
      <c r="F244" s="1776" t="s">
        <v>2651</v>
      </c>
      <c r="G244" s="1776" t="s">
        <v>2811</v>
      </c>
      <c r="H244" s="1776" t="s">
        <v>22</v>
      </c>
      <c r="I244" s="1776" t="s">
        <v>892</v>
      </c>
    </row>
    <row r="245" spans="1:9" ht="11.25" customHeight="1">
      <c r="A245" s="1776" t="s">
        <v>2245</v>
      </c>
      <c r="B245" s="1776" t="s">
        <v>16</v>
      </c>
      <c r="C245" s="1776" t="s">
        <v>22</v>
      </c>
      <c r="D245" s="1776" t="s">
        <v>2819</v>
      </c>
      <c r="E245" s="1776" t="s">
        <v>2820</v>
      </c>
      <c r="F245" s="1776" t="s">
        <v>51</v>
      </c>
      <c r="G245" s="1776" t="s">
        <v>22</v>
      </c>
      <c r="H245" s="1776" t="s">
        <v>22</v>
      </c>
      <c r="I245" s="1776" t="s">
        <v>892</v>
      </c>
    </row>
    <row r="246" spans="1:9" ht="11.25" customHeight="1">
      <c r="A246" s="1776" t="s">
        <v>2245</v>
      </c>
      <c r="B246" s="1776" t="s">
        <v>16</v>
      </c>
      <c r="C246" s="1776" t="s">
        <v>2821</v>
      </c>
      <c r="D246" s="1776" t="s">
        <v>2822</v>
      </c>
      <c r="E246" s="1776" t="s">
        <v>2823</v>
      </c>
      <c r="F246" s="1776" t="s">
        <v>2277</v>
      </c>
      <c r="G246" s="1776" t="s">
        <v>22</v>
      </c>
      <c r="H246" s="1776" t="s">
        <v>22</v>
      </c>
      <c r="I246" s="1776" t="s">
        <v>892</v>
      </c>
    </row>
    <row r="247" spans="1:9" ht="11.25" customHeight="1">
      <c r="A247" s="1776" t="s">
        <v>2245</v>
      </c>
      <c r="B247" s="1776" t="s">
        <v>16</v>
      </c>
      <c r="C247" s="1776" t="s">
        <v>2830</v>
      </c>
      <c r="D247" s="1776" t="s">
        <v>2831</v>
      </c>
      <c r="E247" s="1776" t="s">
        <v>2832</v>
      </c>
      <c r="F247" s="1776" t="s">
        <v>2277</v>
      </c>
      <c r="G247" s="1776" t="s">
        <v>22</v>
      </c>
      <c r="H247" s="1776" t="s">
        <v>22</v>
      </c>
      <c r="I247" s="1776" t="s">
        <v>892</v>
      </c>
    </row>
    <row r="248" spans="1:9" ht="11.25" customHeight="1">
      <c r="A248" s="1776" t="s">
        <v>2245</v>
      </c>
      <c r="B248" s="1776" t="s">
        <v>16</v>
      </c>
      <c r="C248" s="1776" t="s">
        <v>2850</v>
      </c>
      <c r="D248" s="1776" t="s">
        <v>2851</v>
      </c>
      <c r="E248" s="1776" t="s">
        <v>2308</v>
      </c>
      <c r="F248" s="1776" t="s">
        <v>2852</v>
      </c>
      <c r="G248" s="1776" t="s">
        <v>22</v>
      </c>
      <c r="H248" s="1776" t="s">
        <v>22</v>
      </c>
      <c r="I248" s="1776" t="s">
        <v>892</v>
      </c>
    </row>
    <row r="249" spans="1:9" ht="11.25" customHeight="1">
      <c r="A249" s="1776" t="s">
        <v>2245</v>
      </c>
      <c r="B249" s="1776" t="s">
        <v>16</v>
      </c>
      <c r="C249" s="1776" t="s">
        <v>2853</v>
      </c>
      <c r="D249" s="1776" t="s">
        <v>2854</v>
      </c>
      <c r="E249" s="1776" t="s">
        <v>2608</v>
      </c>
      <c r="F249" s="1776" t="s">
        <v>2855</v>
      </c>
      <c r="G249" s="1776" t="s">
        <v>22</v>
      </c>
      <c r="H249" s="1776" t="s">
        <v>22</v>
      </c>
      <c r="I249" s="1776" t="s">
        <v>892</v>
      </c>
    </row>
    <row r="250" spans="1:9" ht="11.25" customHeight="1">
      <c r="A250" s="1776" t="s">
        <v>2245</v>
      </c>
      <c r="B250" s="1776" t="s">
        <v>16</v>
      </c>
      <c r="C250" s="1776" t="s">
        <v>2866</v>
      </c>
      <c r="D250" s="1776" t="s">
        <v>2867</v>
      </c>
      <c r="E250" s="1776" t="s">
        <v>2868</v>
      </c>
      <c r="F250" s="1776" t="s">
        <v>2475</v>
      </c>
      <c r="G250" s="1776" t="s">
        <v>22</v>
      </c>
      <c r="H250" s="1776" t="s">
        <v>22</v>
      </c>
      <c r="I250" s="1776" t="s">
        <v>892</v>
      </c>
    </row>
    <row r="251" spans="1:9" ht="11.25" customHeight="1">
      <c r="A251" s="1776" t="s">
        <v>2245</v>
      </c>
      <c r="B251" s="1776" t="s">
        <v>16</v>
      </c>
      <c r="C251" s="1776" t="s">
        <v>2869</v>
      </c>
      <c r="D251" s="1776" t="s">
        <v>2870</v>
      </c>
      <c r="E251" s="1776" t="s">
        <v>2871</v>
      </c>
      <c r="F251" s="1776" t="s">
        <v>51</v>
      </c>
      <c r="G251" s="1776" t="s">
        <v>22</v>
      </c>
      <c r="H251" s="1776" t="s">
        <v>22</v>
      </c>
      <c r="I251" s="1776" t="s">
        <v>892</v>
      </c>
    </row>
    <row r="252" spans="1:9" ht="11.25" customHeight="1">
      <c r="A252" s="1776" t="s">
        <v>2245</v>
      </c>
      <c r="B252" s="1776" t="s">
        <v>16</v>
      </c>
      <c r="C252" s="1776" t="s">
        <v>2250</v>
      </c>
      <c r="D252" s="1776" t="s">
        <v>2251</v>
      </c>
      <c r="E252" s="1776" t="s">
        <v>2252</v>
      </c>
      <c r="F252" s="1776" t="s">
        <v>2253</v>
      </c>
      <c r="G252" s="1776" t="s">
        <v>22</v>
      </c>
      <c r="H252" s="1776" t="s">
        <v>22</v>
      </c>
      <c r="I252" s="1776" t="s">
        <v>852</v>
      </c>
    </row>
    <row r="253" spans="1:9" ht="11.25" customHeight="1">
      <c r="A253" s="1776" t="s">
        <v>2245</v>
      </c>
      <c r="B253" s="1776" t="s">
        <v>16</v>
      </c>
      <c r="C253" s="1776" t="s">
        <v>2254</v>
      </c>
      <c r="D253" s="1776" t="s">
        <v>2255</v>
      </c>
      <c r="E253" s="1776" t="s">
        <v>2256</v>
      </c>
      <c r="F253" s="1776" t="s">
        <v>2257</v>
      </c>
      <c r="G253" s="1776" t="s">
        <v>22</v>
      </c>
      <c r="H253" s="1776" t="s">
        <v>22</v>
      </c>
      <c r="I253" s="1776" t="s">
        <v>852</v>
      </c>
    </row>
    <row r="254" spans="1:9" ht="11.25" customHeight="1">
      <c r="A254" s="1776" t="s">
        <v>2245</v>
      </c>
      <c r="B254" s="1776" t="s">
        <v>16</v>
      </c>
      <c r="C254" s="1776" t="s">
        <v>2265</v>
      </c>
      <c r="D254" s="1776" t="s">
        <v>2266</v>
      </c>
      <c r="E254" s="1776" t="s">
        <v>2267</v>
      </c>
      <c r="F254" s="1776" t="s">
        <v>2268</v>
      </c>
      <c r="G254" s="1776" t="s">
        <v>2269</v>
      </c>
      <c r="H254" s="1776" t="s">
        <v>22</v>
      </c>
      <c r="I254" s="1776" t="s">
        <v>852</v>
      </c>
    </row>
    <row r="255" spans="1:9" ht="11.25" customHeight="1">
      <c r="A255" s="1776" t="s">
        <v>2245</v>
      </c>
      <c r="B255" s="1776" t="s">
        <v>16</v>
      </c>
      <c r="C255" s="1776" t="s">
        <v>2274</v>
      </c>
      <c r="D255" s="1776" t="s">
        <v>2275</v>
      </c>
      <c r="E255" s="1776" t="s">
        <v>2276</v>
      </c>
      <c r="F255" s="1776" t="s">
        <v>2277</v>
      </c>
      <c r="G255" s="1776" t="s">
        <v>2278</v>
      </c>
      <c r="H255" s="1776" t="s">
        <v>22</v>
      </c>
      <c r="I255" s="1776" t="s">
        <v>852</v>
      </c>
    </row>
    <row r="256" spans="1:9" ht="11.25" customHeight="1">
      <c r="A256" s="1776" t="s">
        <v>2245</v>
      </c>
      <c r="B256" s="1776" t="s">
        <v>16</v>
      </c>
      <c r="C256" s="1776" t="s">
        <v>2878</v>
      </c>
      <c r="D256" s="1776" t="s">
        <v>2879</v>
      </c>
      <c r="E256" s="1776" t="s">
        <v>2880</v>
      </c>
      <c r="F256" s="1776" t="s">
        <v>2320</v>
      </c>
      <c r="G256" s="1776" t="s">
        <v>2881</v>
      </c>
      <c r="H256" s="1776" t="s">
        <v>22</v>
      </c>
      <c r="I256" s="1776" t="s">
        <v>852</v>
      </c>
    </row>
    <row r="257" spans="1:9" ht="11.25" customHeight="1">
      <c r="A257" s="1776" t="s">
        <v>2245</v>
      </c>
      <c r="B257" s="1776" t="s">
        <v>16</v>
      </c>
      <c r="C257" s="1776" t="s">
        <v>2882</v>
      </c>
      <c r="D257" s="1776" t="s">
        <v>2280</v>
      </c>
      <c r="E257" s="1776" t="s">
        <v>2281</v>
      </c>
      <c r="F257" s="1776" t="s">
        <v>2883</v>
      </c>
      <c r="G257" s="1776" t="s">
        <v>2884</v>
      </c>
      <c r="H257" s="1776" t="s">
        <v>22</v>
      </c>
      <c r="I257" s="1776" t="s">
        <v>852</v>
      </c>
    </row>
    <row r="258" spans="1:9" ht="11.25" customHeight="1">
      <c r="A258" s="1776" t="s">
        <v>2245</v>
      </c>
      <c r="B258" s="1776" t="s">
        <v>16</v>
      </c>
      <c r="C258" s="1776" t="s">
        <v>2279</v>
      </c>
      <c r="D258" s="1776" t="s">
        <v>2280</v>
      </c>
      <c r="E258" s="1776" t="s">
        <v>2281</v>
      </c>
      <c r="F258" s="1776" t="s">
        <v>2282</v>
      </c>
      <c r="G258" s="1776" t="s">
        <v>22</v>
      </c>
      <c r="H258" s="1776" t="s">
        <v>22</v>
      </c>
      <c r="I258" s="1776" t="s">
        <v>852</v>
      </c>
    </row>
    <row r="259" spans="1:9" ht="11.25" customHeight="1">
      <c r="A259" s="1776" t="s">
        <v>2245</v>
      </c>
      <c r="B259" s="1776" t="s">
        <v>16</v>
      </c>
      <c r="C259" s="1776" t="s">
        <v>2283</v>
      </c>
      <c r="D259" s="1776" t="s">
        <v>2284</v>
      </c>
      <c r="E259" s="1776" t="s">
        <v>2285</v>
      </c>
      <c r="F259" s="1776" t="s">
        <v>2286</v>
      </c>
      <c r="G259" s="1776" t="s">
        <v>2287</v>
      </c>
      <c r="H259" s="1776" t="s">
        <v>22</v>
      </c>
      <c r="I259" s="1776" t="s">
        <v>852</v>
      </c>
    </row>
    <row r="260" spans="1:9" ht="11.25" customHeight="1">
      <c r="A260" s="1776" t="s">
        <v>2245</v>
      </c>
      <c r="B260" s="1776" t="s">
        <v>16</v>
      </c>
      <c r="C260" s="1776" t="s">
        <v>2297</v>
      </c>
      <c r="D260" s="1776" t="s">
        <v>2298</v>
      </c>
      <c r="E260" s="1776" t="s">
        <v>2299</v>
      </c>
      <c r="F260" s="1776" t="s">
        <v>2300</v>
      </c>
      <c r="G260" s="1776" t="s">
        <v>2301</v>
      </c>
      <c r="H260" s="1776" t="s">
        <v>22</v>
      </c>
      <c r="I260" s="1776" t="s">
        <v>852</v>
      </c>
    </row>
    <row r="261" spans="1:9" ht="11.25" customHeight="1">
      <c r="A261" s="1776" t="s">
        <v>2245</v>
      </c>
      <c r="B261" s="1776" t="s">
        <v>16</v>
      </c>
      <c r="C261" s="1776" t="s">
        <v>2306</v>
      </c>
      <c r="D261" s="1776" t="s">
        <v>2307</v>
      </c>
      <c r="E261" s="1776" t="s">
        <v>2308</v>
      </c>
      <c r="F261" s="1776" t="s">
        <v>2286</v>
      </c>
      <c r="G261" s="1776" t="s">
        <v>22</v>
      </c>
      <c r="H261" s="1776" t="s">
        <v>22</v>
      </c>
      <c r="I261" s="1776" t="s">
        <v>852</v>
      </c>
    </row>
    <row r="262" spans="1:9" ht="11.25" customHeight="1">
      <c r="A262" s="1776" t="s">
        <v>2245</v>
      </c>
      <c r="B262" s="1776" t="s">
        <v>16</v>
      </c>
      <c r="C262" s="1776" t="s">
        <v>2309</v>
      </c>
      <c r="D262" s="1776" t="s">
        <v>2310</v>
      </c>
      <c r="E262" s="1776" t="s">
        <v>2311</v>
      </c>
      <c r="F262" s="1776" t="s">
        <v>2312</v>
      </c>
      <c r="G262" s="1776" t="s">
        <v>22</v>
      </c>
      <c r="H262" s="1776" t="s">
        <v>22</v>
      </c>
      <c r="I262" s="1776" t="s">
        <v>852</v>
      </c>
    </row>
    <row r="263" spans="1:9" ht="11.25" customHeight="1">
      <c r="A263" s="1776" t="s">
        <v>2245</v>
      </c>
      <c r="B263" s="1776" t="s">
        <v>16</v>
      </c>
      <c r="C263" s="1776" t="s">
        <v>2885</v>
      </c>
      <c r="D263" s="1776" t="s">
        <v>2886</v>
      </c>
      <c r="E263" s="1776" t="s">
        <v>2887</v>
      </c>
      <c r="F263" s="1776" t="s">
        <v>2407</v>
      </c>
      <c r="G263" s="1776" t="s">
        <v>2888</v>
      </c>
      <c r="H263" s="1776" t="s">
        <v>22</v>
      </c>
      <c r="I263" s="1776" t="s">
        <v>852</v>
      </c>
    </row>
    <row r="264" spans="1:9" ht="11.25" customHeight="1">
      <c r="A264" s="1776" t="s">
        <v>2245</v>
      </c>
      <c r="B264" s="1776" t="s">
        <v>16</v>
      </c>
      <c r="C264" s="1776" t="s">
        <v>2889</v>
      </c>
      <c r="D264" s="1776" t="s">
        <v>2890</v>
      </c>
      <c r="E264" s="1776" t="s">
        <v>2891</v>
      </c>
      <c r="F264" s="1776" t="s">
        <v>2332</v>
      </c>
      <c r="G264" s="1776" t="s">
        <v>22</v>
      </c>
      <c r="H264" s="1776" t="s">
        <v>22</v>
      </c>
      <c r="I264" s="1776" t="s">
        <v>852</v>
      </c>
    </row>
    <row r="265" spans="1:9" ht="11.25" customHeight="1">
      <c r="A265" s="1776" t="s">
        <v>2245</v>
      </c>
      <c r="B265" s="1776" t="s">
        <v>16</v>
      </c>
      <c r="C265" s="1776" t="s">
        <v>2333</v>
      </c>
      <c r="D265" s="1776" t="s">
        <v>2334</v>
      </c>
      <c r="E265" s="1776" t="s">
        <v>2335</v>
      </c>
      <c r="F265" s="1776" t="s">
        <v>2273</v>
      </c>
      <c r="G265" s="1776" t="s">
        <v>2336</v>
      </c>
      <c r="H265" s="1776" t="s">
        <v>22</v>
      </c>
      <c r="I265" s="1776" t="s">
        <v>852</v>
      </c>
    </row>
    <row r="266" spans="1:9" ht="11.25" customHeight="1">
      <c r="A266" s="1776" t="s">
        <v>2245</v>
      </c>
      <c r="B266" s="1776" t="s">
        <v>16</v>
      </c>
      <c r="C266" s="1776" t="s">
        <v>13</v>
      </c>
      <c r="D266" s="1776" t="s">
        <v>46</v>
      </c>
      <c r="E266" s="1776" t="s">
        <v>49</v>
      </c>
      <c r="F266" s="1776" t="s">
        <v>51</v>
      </c>
      <c r="G266" s="1776" t="s">
        <v>22</v>
      </c>
      <c r="H266" s="1776" t="s">
        <v>22</v>
      </c>
      <c r="I266" s="1776" t="s">
        <v>852</v>
      </c>
    </row>
    <row r="267" spans="1:9" ht="11.25" customHeight="1">
      <c r="A267" s="1776" t="s">
        <v>2245</v>
      </c>
      <c r="B267" s="1776" t="s">
        <v>16</v>
      </c>
      <c r="C267" s="1776" t="s">
        <v>2346</v>
      </c>
      <c r="D267" s="1776" t="s">
        <v>2347</v>
      </c>
      <c r="E267" s="1776" t="s">
        <v>2348</v>
      </c>
      <c r="F267" s="1776" t="s">
        <v>2349</v>
      </c>
      <c r="G267" s="1776" t="s">
        <v>2350</v>
      </c>
      <c r="H267" s="1776" t="s">
        <v>22</v>
      </c>
      <c r="I267" s="1776" t="s">
        <v>852</v>
      </c>
    </row>
    <row r="268" spans="1:9" ht="11.25" customHeight="1">
      <c r="A268" s="1776" t="s">
        <v>2245</v>
      </c>
      <c r="B268" s="1776" t="s">
        <v>16</v>
      </c>
      <c r="C268" s="1776" t="s">
        <v>2358</v>
      </c>
      <c r="D268" s="1776" t="s">
        <v>2359</v>
      </c>
      <c r="E268" s="1776" t="s">
        <v>2360</v>
      </c>
      <c r="F268" s="1776" t="s">
        <v>2361</v>
      </c>
      <c r="G268" s="1776" t="s">
        <v>22</v>
      </c>
      <c r="H268" s="1776" t="s">
        <v>22</v>
      </c>
      <c r="I268" s="1776" t="s">
        <v>852</v>
      </c>
    </row>
    <row r="269" spans="1:9" ht="11.25" customHeight="1">
      <c r="A269" s="1776" t="s">
        <v>2245</v>
      </c>
      <c r="B269" s="1776" t="s">
        <v>16</v>
      </c>
      <c r="C269" s="1776" t="s">
        <v>2366</v>
      </c>
      <c r="D269" s="1776" t="s">
        <v>2367</v>
      </c>
      <c r="E269" s="1776" t="s">
        <v>2368</v>
      </c>
      <c r="F269" s="1776" t="s">
        <v>2369</v>
      </c>
      <c r="G269" s="1776" t="s">
        <v>2370</v>
      </c>
      <c r="H269" s="1776" t="s">
        <v>22</v>
      </c>
      <c r="I269" s="1776" t="s">
        <v>852</v>
      </c>
    </row>
    <row r="270" spans="1:9" ht="11.25" customHeight="1">
      <c r="A270" s="1776" t="s">
        <v>2245</v>
      </c>
      <c r="B270" s="1776" t="s">
        <v>16</v>
      </c>
      <c r="C270" s="1776" t="s">
        <v>2892</v>
      </c>
      <c r="D270" s="1776" t="s">
        <v>2893</v>
      </c>
      <c r="E270" s="1776" t="s">
        <v>2304</v>
      </c>
      <c r="F270" s="1776" t="s">
        <v>2286</v>
      </c>
      <c r="G270" s="1776" t="s">
        <v>2894</v>
      </c>
      <c r="H270" s="1776" t="s">
        <v>22</v>
      </c>
      <c r="I270" s="1776" t="s">
        <v>852</v>
      </c>
    </row>
    <row r="271" spans="1:9" ht="11.25" customHeight="1">
      <c r="A271" s="1776" t="s">
        <v>2245</v>
      </c>
      <c r="B271" s="1776" t="s">
        <v>16</v>
      </c>
      <c r="C271" s="1776" t="s">
        <v>2387</v>
      </c>
      <c r="D271" s="1776" t="s">
        <v>2388</v>
      </c>
      <c r="E271" s="1776" t="s">
        <v>2389</v>
      </c>
      <c r="F271" s="1776" t="s">
        <v>2390</v>
      </c>
      <c r="G271" s="1776" t="s">
        <v>22</v>
      </c>
      <c r="H271" s="1776" t="s">
        <v>22</v>
      </c>
      <c r="I271" s="1776" t="s">
        <v>852</v>
      </c>
    </row>
    <row r="272" spans="1:9" ht="11.25" customHeight="1">
      <c r="A272" s="1776" t="s">
        <v>2245</v>
      </c>
      <c r="B272" s="1776" t="s">
        <v>16</v>
      </c>
      <c r="C272" s="1776" t="s">
        <v>2399</v>
      </c>
      <c r="D272" s="1776" t="s">
        <v>2400</v>
      </c>
      <c r="E272" s="1776" t="s">
        <v>2401</v>
      </c>
      <c r="F272" s="1776" t="s">
        <v>2402</v>
      </c>
      <c r="G272" s="1776" t="s">
        <v>2403</v>
      </c>
      <c r="H272" s="1776" t="s">
        <v>22</v>
      </c>
      <c r="I272" s="1776" t="s">
        <v>852</v>
      </c>
    </row>
    <row r="273" spans="1:9" ht="11.25" customHeight="1">
      <c r="A273" s="1776" t="s">
        <v>2245</v>
      </c>
      <c r="B273" s="1776" t="s">
        <v>16</v>
      </c>
      <c r="C273" s="1776" t="s">
        <v>2408</v>
      </c>
      <c r="D273" s="1776" t="s">
        <v>2409</v>
      </c>
      <c r="E273" s="1776" t="s">
        <v>2410</v>
      </c>
      <c r="F273" s="1776" t="s">
        <v>2402</v>
      </c>
      <c r="G273" s="1776" t="s">
        <v>2411</v>
      </c>
      <c r="H273" s="1776" t="s">
        <v>22</v>
      </c>
      <c r="I273" s="1776" t="s">
        <v>852</v>
      </c>
    </row>
    <row r="274" spans="1:9" ht="11.25" customHeight="1">
      <c r="A274" s="1776" t="s">
        <v>2245</v>
      </c>
      <c r="B274" s="1776" t="s">
        <v>16</v>
      </c>
      <c r="C274" s="1776" t="s">
        <v>2895</v>
      </c>
      <c r="D274" s="1776" t="s">
        <v>2896</v>
      </c>
      <c r="E274" s="1776" t="s">
        <v>2897</v>
      </c>
      <c r="F274" s="1776" t="s">
        <v>51</v>
      </c>
      <c r="G274" s="1776" t="s">
        <v>22</v>
      </c>
      <c r="H274" s="1776" t="s">
        <v>22</v>
      </c>
      <c r="I274" s="1776" t="s">
        <v>852</v>
      </c>
    </row>
    <row r="275" spans="1:9" ht="11.25" customHeight="1">
      <c r="A275" s="1776" t="s">
        <v>2245</v>
      </c>
      <c r="B275" s="1776" t="s">
        <v>16</v>
      </c>
      <c r="C275" s="1776" t="s">
        <v>2412</v>
      </c>
      <c r="D275" s="1776" t="s">
        <v>2413</v>
      </c>
      <c r="E275" s="1776" t="s">
        <v>2414</v>
      </c>
      <c r="F275" s="1776" t="s">
        <v>2268</v>
      </c>
      <c r="G275" s="1776" t="s">
        <v>22</v>
      </c>
      <c r="H275" s="1776" t="s">
        <v>22</v>
      </c>
      <c r="I275" s="1776" t="s">
        <v>852</v>
      </c>
    </row>
    <row r="276" spans="1:9" ht="11.25" customHeight="1">
      <c r="A276" s="1776" t="s">
        <v>2245</v>
      </c>
      <c r="B276" s="1776" t="s">
        <v>16</v>
      </c>
      <c r="C276" s="1776" t="s">
        <v>2415</v>
      </c>
      <c r="D276" s="1776" t="s">
        <v>2416</v>
      </c>
      <c r="E276" s="1776" t="s">
        <v>2417</v>
      </c>
      <c r="F276" s="1776" t="s">
        <v>2268</v>
      </c>
      <c r="G276" s="1776" t="s">
        <v>22</v>
      </c>
      <c r="H276" s="1776" t="s">
        <v>22</v>
      </c>
      <c r="I276" s="1776" t="s">
        <v>852</v>
      </c>
    </row>
    <row r="277" spans="1:9" ht="11.25" customHeight="1">
      <c r="A277" s="1776" t="s">
        <v>2245</v>
      </c>
      <c r="B277" s="1776" t="s">
        <v>16</v>
      </c>
      <c r="C277" s="1776" t="s">
        <v>2418</v>
      </c>
      <c r="D277" s="1776" t="s">
        <v>2419</v>
      </c>
      <c r="E277" s="1776" t="s">
        <v>2420</v>
      </c>
      <c r="F277" s="1776" t="s">
        <v>2300</v>
      </c>
      <c r="G277" s="1776" t="s">
        <v>22</v>
      </c>
      <c r="H277" s="1776" t="s">
        <v>22</v>
      </c>
      <c r="I277" s="1776" t="s">
        <v>852</v>
      </c>
    </row>
    <row r="278" spans="1:9" ht="11.25" customHeight="1">
      <c r="A278" s="1776" t="s">
        <v>2245</v>
      </c>
      <c r="B278" s="1776" t="s">
        <v>16</v>
      </c>
      <c r="C278" s="1776" t="s">
        <v>2421</v>
      </c>
      <c r="D278" s="1776" t="s">
        <v>2422</v>
      </c>
      <c r="E278" s="1776" t="s">
        <v>2423</v>
      </c>
      <c r="F278" s="1776" t="s">
        <v>2424</v>
      </c>
      <c r="G278" s="1776" t="s">
        <v>2425</v>
      </c>
      <c r="H278" s="1776" t="s">
        <v>22</v>
      </c>
      <c r="I278" s="1776" t="s">
        <v>852</v>
      </c>
    </row>
    <row r="279" spans="1:9" ht="11.25" customHeight="1">
      <c r="A279" s="1776" t="s">
        <v>2245</v>
      </c>
      <c r="B279" s="1776" t="s">
        <v>16</v>
      </c>
      <c r="C279" s="1776" t="s">
        <v>2426</v>
      </c>
      <c r="D279" s="1776" t="s">
        <v>2427</v>
      </c>
      <c r="E279" s="1776" t="s">
        <v>2428</v>
      </c>
      <c r="F279" s="1776" t="s">
        <v>2424</v>
      </c>
      <c r="G279" s="1776" t="s">
        <v>2429</v>
      </c>
      <c r="H279" s="1776" t="s">
        <v>22</v>
      </c>
      <c r="I279" s="1776" t="s">
        <v>852</v>
      </c>
    </row>
    <row r="280" spans="1:9" ht="11.25" customHeight="1">
      <c r="A280" s="1776" t="s">
        <v>2245</v>
      </c>
      <c r="B280" s="1776" t="s">
        <v>16</v>
      </c>
      <c r="C280" s="1776" t="s">
        <v>2433</v>
      </c>
      <c r="D280" s="1776" t="s">
        <v>2434</v>
      </c>
      <c r="E280" s="1776" t="s">
        <v>2435</v>
      </c>
      <c r="F280" s="1776" t="s">
        <v>2312</v>
      </c>
      <c r="G280" s="1776" t="s">
        <v>22</v>
      </c>
      <c r="H280" s="1776" t="s">
        <v>22</v>
      </c>
      <c r="I280" s="1776" t="s">
        <v>852</v>
      </c>
    </row>
    <row r="281" spans="1:9" ht="11.25" customHeight="1">
      <c r="A281" s="1776" t="s">
        <v>2245</v>
      </c>
      <c r="B281" s="1776" t="s">
        <v>16</v>
      </c>
      <c r="C281" s="1776" t="s">
        <v>2436</v>
      </c>
      <c r="D281" s="1776" t="s">
        <v>2437</v>
      </c>
      <c r="E281" s="1776" t="s">
        <v>2438</v>
      </c>
      <c r="F281" s="1776" t="s">
        <v>2300</v>
      </c>
      <c r="G281" s="1776" t="s">
        <v>2439</v>
      </c>
      <c r="H281" s="1776" t="s">
        <v>22</v>
      </c>
      <c r="I281" s="1776" t="s">
        <v>852</v>
      </c>
    </row>
    <row r="282" spans="1:9" ht="11.25" customHeight="1">
      <c r="A282" s="1776" t="s">
        <v>2245</v>
      </c>
      <c r="B282" s="1776" t="s">
        <v>16</v>
      </c>
      <c r="C282" s="1776" t="s">
        <v>2447</v>
      </c>
      <c r="D282" s="1776" t="s">
        <v>2448</v>
      </c>
      <c r="E282" s="1776" t="s">
        <v>2449</v>
      </c>
      <c r="F282" s="1776" t="s">
        <v>2286</v>
      </c>
      <c r="G282" s="1776" t="s">
        <v>2450</v>
      </c>
      <c r="H282" s="1776" t="s">
        <v>22</v>
      </c>
      <c r="I282" s="1776" t="s">
        <v>852</v>
      </c>
    </row>
    <row r="283" spans="1:9" ht="11.25" customHeight="1">
      <c r="A283" s="1776" t="s">
        <v>2245</v>
      </c>
      <c r="B283" s="1776" t="s">
        <v>16</v>
      </c>
      <c r="C283" s="1776" t="s">
        <v>2451</v>
      </c>
      <c r="D283" s="1776" t="s">
        <v>2452</v>
      </c>
      <c r="E283" s="1776" t="s">
        <v>2453</v>
      </c>
      <c r="F283" s="1776" t="s">
        <v>2454</v>
      </c>
      <c r="G283" s="1776" t="s">
        <v>22</v>
      </c>
      <c r="H283" s="1776" t="s">
        <v>22</v>
      </c>
      <c r="I283" s="1776" t="s">
        <v>852</v>
      </c>
    </row>
    <row r="284" spans="1:9" ht="11.25" customHeight="1">
      <c r="A284" s="1776" t="s">
        <v>2245</v>
      </c>
      <c r="B284" s="1776" t="s">
        <v>16</v>
      </c>
      <c r="C284" s="1776" t="s">
        <v>2455</v>
      </c>
      <c r="D284" s="1776" t="s">
        <v>2456</v>
      </c>
      <c r="E284" s="1776" t="s">
        <v>2457</v>
      </c>
      <c r="F284" s="1776" t="s">
        <v>2402</v>
      </c>
      <c r="G284" s="1776" t="s">
        <v>22</v>
      </c>
      <c r="H284" s="1776" t="s">
        <v>22</v>
      </c>
      <c r="I284" s="1776" t="s">
        <v>852</v>
      </c>
    </row>
    <row r="285" spans="1:9" ht="11.25" customHeight="1">
      <c r="A285" s="1776" t="s">
        <v>2245</v>
      </c>
      <c r="B285" s="1776" t="s">
        <v>16</v>
      </c>
      <c r="C285" s="1776" t="s">
        <v>2458</v>
      </c>
      <c r="D285" s="1776" t="s">
        <v>2459</v>
      </c>
      <c r="E285" s="1776" t="s">
        <v>2460</v>
      </c>
      <c r="F285" s="1776" t="s">
        <v>2461</v>
      </c>
      <c r="G285" s="1776" t="s">
        <v>22</v>
      </c>
      <c r="H285" s="1776" t="s">
        <v>22</v>
      </c>
      <c r="I285" s="1776" t="s">
        <v>852</v>
      </c>
    </row>
    <row r="286" spans="1:9" ht="11.25" customHeight="1">
      <c r="A286" s="1776" t="s">
        <v>2245</v>
      </c>
      <c r="B286" s="1776" t="s">
        <v>16</v>
      </c>
      <c r="C286" s="1776" t="s">
        <v>2462</v>
      </c>
      <c r="D286" s="1776" t="s">
        <v>2463</v>
      </c>
      <c r="E286" s="1776" t="s">
        <v>2464</v>
      </c>
      <c r="F286" s="1776" t="s">
        <v>2402</v>
      </c>
      <c r="G286" s="1776" t="s">
        <v>22</v>
      </c>
      <c r="H286" s="1776" t="s">
        <v>22</v>
      </c>
      <c r="I286" s="1776" t="s">
        <v>852</v>
      </c>
    </row>
    <row r="287" spans="1:9" ht="11.25" customHeight="1">
      <c r="A287" s="1776" t="s">
        <v>2245</v>
      </c>
      <c r="B287" s="1776" t="s">
        <v>16</v>
      </c>
      <c r="C287" s="1776" t="s">
        <v>2465</v>
      </c>
      <c r="D287" s="1776" t="s">
        <v>2466</v>
      </c>
      <c r="E287" s="1776" t="s">
        <v>2467</v>
      </c>
      <c r="F287" s="1776" t="s">
        <v>2468</v>
      </c>
      <c r="G287" s="1776" t="s">
        <v>22</v>
      </c>
      <c r="H287" s="1776" t="s">
        <v>22</v>
      </c>
      <c r="I287" s="1776" t="s">
        <v>852</v>
      </c>
    </row>
    <row r="288" spans="1:9" ht="11.25" customHeight="1">
      <c r="A288" s="1776" t="s">
        <v>2245</v>
      </c>
      <c r="B288" s="1776" t="s">
        <v>16</v>
      </c>
      <c r="C288" s="1776" t="s">
        <v>2469</v>
      </c>
      <c r="D288" s="1776" t="s">
        <v>2470</v>
      </c>
      <c r="E288" s="1776" t="s">
        <v>2471</v>
      </c>
      <c r="F288" s="1776" t="s">
        <v>2253</v>
      </c>
      <c r="G288" s="1776" t="s">
        <v>22</v>
      </c>
      <c r="H288" s="1776" t="s">
        <v>22</v>
      </c>
      <c r="I288" s="1776" t="s">
        <v>852</v>
      </c>
    </row>
    <row r="289" spans="1:9" ht="11.25" customHeight="1">
      <c r="A289" s="1776" t="s">
        <v>2245</v>
      </c>
      <c r="B289" s="1776" t="s">
        <v>16</v>
      </c>
      <c r="C289" s="1776" t="s">
        <v>2472</v>
      </c>
      <c r="D289" s="1776" t="s">
        <v>2473</v>
      </c>
      <c r="E289" s="1776" t="s">
        <v>2474</v>
      </c>
      <c r="F289" s="1776" t="s">
        <v>2475</v>
      </c>
      <c r="G289" s="1776" t="s">
        <v>22</v>
      </c>
      <c r="H289" s="1776" t="s">
        <v>22</v>
      </c>
      <c r="I289" s="1776" t="s">
        <v>852</v>
      </c>
    </row>
    <row r="290" spans="1:9" ht="11.25" customHeight="1">
      <c r="A290" s="1776" t="s">
        <v>2245</v>
      </c>
      <c r="B290" s="1776" t="s">
        <v>16</v>
      </c>
      <c r="C290" s="1776" t="s">
        <v>2476</v>
      </c>
      <c r="D290" s="1776" t="s">
        <v>2477</v>
      </c>
      <c r="E290" s="1776" t="s">
        <v>2478</v>
      </c>
      <c r="F290" s="1776" t="s">
        <v>2253</v>
      </c>
      <c r="G290" s="1776" t="s">
        <v>2479</v>
      </c>
      <c r="H290" s="1776" t="s">
        <v>22</v>
      </c>
      <c r="I290" s="1776" t="s">
        <v>852</v>
      </c>
    </row>
    <row r="291" spans="1:9" ht="11.25" customHeight="1">
      <c r="A291" s="1776" t="s">
        <v>2245</v>
      </c>
      <c r="B291" s="1776" t="s">
        <v>16</v>
      </c>
      <c r="C291" s="1776" t="s">
        <v>2484</v>
      </c>
      <c r="D291" s="1776" t="s">
        <v>2485</v>
      </c>
      <c r="E291" s="1776" t="s">
        <v>2486</v>
      </c>
      <c r="F291" s="1776" t="s">
        <v>2253</v>
      </c>
      <c r="G291" s="1776" t="s">
        <v>2479</v>
      </c>
      <c r="H291" s="1776" t="s">
        <v>22</v>
      </c>
      <c r="I291" s="1776" t="s">
        <v>852</v>
      </c>
    </row>
    <row r="292" spans="1:9" ht="11.25" customHeight="1">
      <c r="A292" s="1776" t="s">
        <v>2245</v>
      </c>
      <c r="B292" s="1776" t="s">
        <v>16</v>
      </c>
      <c r="C292" s="1776" t="s">
        <v>2487</v>
      </c>
      <c r="D292" s="1776" t="s">
        <v>2488</v>
      </c>
      <c r="E292" s="1776" t="s">
        <v>2489</v>
      </c>
      <c r="F292" s="1776" t="s">
        <v>2312</v>
      </c>
      <c r="G292" s="1776" t="s">
        <v>22</v>
      </c>
      <c r="H292" s="1776" t="s">
        <v>22</v>
      </c>
      <c r="I292" s="1776" t="s">
        <v>852</v>
      </c>
    </row>
    <row r="293" spans="1:9" ht="11.25" customHeight="1">
      <c r="A293" s="1776" t="s">
        <v>2245</v>
      </c>
      <c r="B293" s="1776" t="s">
        <v>16</v>
      </c>
      <c r="C293" s="1776" t="s">
        <v>2490</v>
      </c>
      <c r="D293" s="1776" t="s">
        <v>2491</v>
      </c>
      <c r="E293" s="1776" t="s">
        <v>2492</v>
      </c>
      <c r="F293" s="1776" t="s">
        <v>2273</v>
      </c>
      <c r="G293" s="1776" t="s">
        <v>2493</v>
      </c>
      <c r="H293" s="1776" t="s">
        <v>22</v>
      </c>
      <c r="I293" s="1776" t="s">
        <v>852</v>
      </c>
    </row>
    <row r="294" spans="1:9" ht="11.25" customHeight="1">
      <c r="A294" s="1776" t="s">
        <v>2245</v>
      </c>
      <c r="B294" s="1776" t="s">
        <v>16</v>
      </c>
      <c r="C294" s="1776" t="s">
        <v>2898</v>
      </c>
      <c r="D294" s="1776" t="s">
        <v>2899</v>
      </c>
      <c r="E294" s="1776" t="s">
        <v>2900</v>
      </c>
      <c r="F294" s="1776" t="s">
        <v>2286</v>
      </c>
      <c r="G294" s="1776" t="s">
        <v>22</v>
      </c>
      <c r="H294" s="1776" t="s">
        <v>22</v>
      </c>
      <c r="I294" s="1776" t="s">
        <v>852</v>
      </c>
    </row>
    <row r="295" spans="1:9" ht="11.25" customHeight="1">
      <c r="A295" s="1776" t="s">
        <v>2245</v>
      </c>
      <c r="B295" s="1776" t="s">
        <v>16</v>
      </c>
      <c r="C295" s="1776" t="s">
        <v>2901</v>
      </c>
      <c r="D295" s="1776" t="s">
        <v>2902</v>
      </c>
      <c r="E295" s="1776" t="s">
        <v>2903</v>
      </c>
      <c r="F295" s="1776" t="s">
        <v>2286</v>
      </c>
      <c r="G295" s="1776" t="s">
        <v>22</v>
      </c>
      <c r="H295" s="1776" t="s">
        <v>22</v>
      </c>
      <c r="I295" s="1776" t="s">
        <v>852</v>
      </c>
    </row>
    <row r="296" spans="1:9" ht="11.25" customHeight="1">
      <c r="A296" s="1776" t="s">
        <v>2245</v>
      </c>
      <c r="B296" s="1776" t="s">
        <v>16</v>
      </c>
      <c r="C296" s="1776" t="s">
        <v>2498</v>
      </c>
      <c r="D296" s="1776" t="s">
        <v>2499</v>
      </c>
      <c r="E296" s="1776" t="s">
        <v>2500</v>
      </c>
      <c r="F296" s="1776" t="s">
        <v>2253</v>
      </c>
      <c r="G296" s="1776" t="s">
        <v>2501</v>
      </c>
      <c r="H296" s="1776" t="s">
        <v>22</v>
      </c>
      <c r="I296" s="1776" t="s">
        <v>852</v>
      </c>
    </row>
    <row r="297" spans="1:9" ht="11.25" customHeight="1">
      <c r="A297" s="1776" t="s">
        <v>2245</v>
      </c>
      <c r="B297" s="1776" t="s">
        <v>16</v>
      </c>
      <c r="C297" s="1776" t="s">
        <v>2502</v>
      </c>
      <c r="D297" s="1776" t="s">
        <v>2503</v>
      </c>
      <c r="E297" s="1776" t="s">
        <v>2504</v>
      </c>
      <c r="F297" s="1776" t="s">
        <v>2461</v>
      </c>
      <c r="G297" s="1776" t="s">
        <v>22</v>
      </c>
      <c r="H297" s="1776" t="s">
        <v>22</v>
      </c>
      <c r="I297" s="1776" t="s">
        <v>852</v>
      </c>
    </row>
    <row r="298" spans="1:9" ht="11.25" customHeight="1">
      <c r="A298" s="1776" t="s">
        <v>2245</v>
      </c>
      <c r="B298" s="1776" t="s">
        <v>16</v>
      </c>
      <c r="C298" s="1776" t="s">
        <v>2522</v>
      </c>
      <c r="D298" s="1776" t="s">
        <v>2523</v>
      </c>
      <c r="E298" s="1776" t="s">
        <v>2524</v>
      </c>
      <c r="F298" s="1776" t="s">
        <v>2407</v>
      </c>
      <c r="G298" s="1776" t="s">
        <v>22</v>
      </c>
      <c r="H298" s="1776" t="s">
        <v>22</v>
      </c>
      <c r="I298" s="1776" t="s">
        <v>852</v>
      </c>
    </row>
    <row r="299" spans="1:9" ht="11.25" customHeight="1">
      <c r="A299" s="1776" t="s">
        <v>2245</v>
      </c>
      <c r="B299" s="1776" t="s">
        <v>16</v>
      </c>
      <c r="C299" s="1776" t="s">
        <v>2904</v>
      </c>
      <c r="D299" s="1776" t="s">
        <v>2905</v>
      </c>
      <c r="E299" s="1776" t="s">
        <v>2368</v>
      </c>
      <c r="F299" s="1776" t="s">
        <v>2906</v>
      </c>
      <c r="G299" s="1776" t="s">
        <v>22</v>
      </c>
      <c r="H299" s="1776" t="s">
        <v>22</v>
      </c>
      <c r="I299" s="1776" t="s">
        <v>852</v>
      </c>
    </row>
    <row r="300" spans="1:9" ht="11.25" customHeight="1">
      <c r="A300" s="1776" t="s">
        <v>2245</v>
      </c>
      <c r="B300" s="1776" t="s">
        <v>16</v>
      </c>
      <c r="C300" s="1776" t="s">
        <v>2531</v>
      </c>
      <c r="D300" s="1776" t="s">
        <v>2532</v>
      </c>
      <c r="E300" s="1776" t="s">
        <v>2533</v>
      </c>
      <c r="F300" s="1776" t="s">
        <v>2300</v>
      </c>
      <c r="G300" s="1776" t="s">
        <v>22</v>
      </c>
      <c r="H300" s="1776" t="s">
        <v>22</v>
      </c>
      <c r="I300" s="1776" t="s">
        <v>852</v>
      </c>
    </row>
    <row r="301" spans="1:9" ht="11.25" customHeight="1">
      <c r="A301" s="1776" t="s">
        <v>2245</v>
      </c>
      <c r="B301" s="1776" t="s">
        <v>16</v>
      </c>
      <c r="C301" s="1776" t="s">
        <v>2907</v>
      </c>
      <c r="D301" s="1776" t="s">
        <v>2908</v>
      </c>
      <c r="E301" s="1776" t="s">
        <v>2909</v>
      </c>
      <c r="F301" s="1776" t="s">
        <v>2316</v>
      </c>
      <c r="G301" s="1776" t="s">
        <v>2910</v>
      </c>
      <c r="H301" s="1776" t="s">
        <v>22</v>
      </c>
      <c r="I301" s="1776" t="s">
        <v>852</v>
      </c>
    </row>
    <row r="302" spans="1:9" ht="11.25" customHeight="1">
      <c r="A302" s="1776" t="s">
        <v>2245</v>
      </c>
      <c r="B302" s="1776" t="s">
        <v>16</v>
      </c>
      <c r="C302" s="1776" t="s">
        <v>2538</v>
      </c>
      <c r="D302" s="1776" t="s">
        <v>2539</v>
      </c>
      <c r="E302" s="1776" t="s">
        <v>2540</v>
      </c>
      <c r="F302" s="1776" t="s">
        <v>2475</v>
      </c>
      <c r="G302" s="1776" t="s">
        <v>2541</v>
      </c>
      <c r="H302" s="1776" t="s">
        <v>22</v>
      </c>
      <c r="I302" s="1776" t="s">
        <v>852</v>
      </c>
    </row>
    <row r="303" spans="1:9" ht="11.25" customHeight="1">
      <c r="A303" s="1776" t="s">
        <v>2245</v>
      </c>
      <c r="B303" s="1776" t="s">
        <v>16</v>
      </c>
      <c r="C303" s="1776" t="s">
        <v>2542</v>
      </c>
      <c r="D303" s="1776" t="s">
        <v>2543</v>
      </c>
      <c r="E303" s="1776" t="s">
        <v>2544</v>
      </c>
      <c r="F303" s="1776" t="s">
        <v>2545</v>
      </c>
      <c r="G303" s="1776" t="s">
        <v>2546</v>
      </c>
      <c r="H303" s="1776" t="s">
        <v>22</v>
      </c>
      <c r="I303" s="1776" t="s">
        <v>852</v>
      </c>
    </row>
    <row r="304" spans="1:9" ht="11.25" customHeight="1">
      <c r="A304" s="1776" t="s">
        <v>2245</v>
      </c>
      <c r="B304" s="1776" t="s">
        <v>16</v>
      </c>
      <c r="C304" s="1776" t="s">
        <v>2547</v>
      </c>
      <c r="D304" s="1776" t="s">
        <v>2543</v>
      </c>
      <c r="E304" s="1776" t="s">
        <v>2544</v>
      </c>
      <c r="F304" s="1776" t="s">
        <v>2548</v>
      </c>
      <c r="G304" s="1776" t="s">
        <v>22</v>
      </c>
      <c r="H304" s="1776" t="s">
        <v>22</v>
      </c>
      <c r="I304" s="1776" t="s">
        <v>852</v>
      </c>
    </row>
    <row r="305" spans="1:9" ht="11.25" customHeight="1">
      <c r="A305" s="1776" t="s">
        <v>2245</v>
      </c>
      <c r="B305" s="1776" t="s">
        <v>16</v>
      </c>
      <c r="C305" s="1776" t="s">
        <v>2552</v>
      </c>
      <c r="D305" s="1776" t="s">
        <v>2553</v>
      </c>
      <c r="E305" s="1776" t="s">
        <v>2248</v>
      </c>
      <c r="F305" s="1776" t="s">
        <v>2554</v>
      </c>
      <c r="G305" s="1776" t="s">
        <v>22</v>
      </c>
      <c r="H305" s="1776" t="s">
        <v>22</v>
      </c>
      <c r="I305" s="1776" t="s">
        <v>852</v>
      </c>
    </row>
    <row r="306" spans="1:9" ht="11.25" customHeight="1">
      <c r="A306" s="1776" t="s">
        <v>2245</v>
      </c>
      <c r="B306" s="1776" t="s">
        <v>16</v>
      </c>
      <c r="C306" s="1776" t="s">
        <v>2555</v>
      </c>
      <c r="D306" s="1776" t="s">
        <v>2556</v>
      </c>
      <c r="E306" s="1776" t="s">
        <v>2248</v>
      </c>
      <c r="F306" s="1776" t="s">
        <v>2557</v>
      </c>
      <c r="G306" s="1776" t="s">
        <v>22</v>
      </c>
      <c r="H306" s="1776" t="s">
        <v>22</v>
      </c>
      <c r="I306" s="1776" t="s">
        <v>852</v>
      </c>
    </row>
    <row r="307" spans="1:9" ht="11.25" customHeight="1">
      <c r="A307" s="1776" t="s">
        <v>2245</v>
      </c>
      <c r="B307" s="1776" t="s">
        <v>16</v>
      </c>
      <c r="C307" s="1776" t="s">
        <v>2558</v>
      </c>
      <c r="D307" s="1776" t="s">
        <v>2559</v>
      </c>
      <c r="E307" s="1776" t="s">
        <v>2248</v>
      </c>
      <c r="F307" s="1776" t="s">
        <v>2560</v>
      </c>
      <c r="G307" s="1776" t="s">
        <v>22</v>
      </c>
      <c r="H307" s="1776" t="s">
        <v>22</v>
      </c>
      <c r="I307" s="1776" t="s">
        <v>852</v>
      </c>
    </row>
    <row r="308" spans="1:9" ht="11.25" customHeight="1">
      <c r="A308" s="1776" t="s">
        <v>2245</v>
      </c>
      <c r="B308" s="1776" t="s">
        <v>16</v>
      </c>
      <c r="C308" s="1776" t="s">
        <v>2561</v>
      </c>
      <c r="D308" s="1776" t="s">
        <v>2562</v>
      </c>
      <c r="E308" s="1776" t="s">
        <v>2248</v>
      </c>
      <c r="F308" s="1776" t="s">
        <v>2563</v>
      </c>
      <c r="G308" s="1776" t="s">
        <v>22</v>
      </c>
      <c r="H308" s="1776" t="s">
        <v>22</v>
      </c>
      <c r="I308" s="1776" t="s">
        <v>852</v>
      </c>
    </row>
    <row r="309" spans="1:9" ht="11.25" customHeight="1">
      <c r="A309" s="1776" t="s">
        <v>2245</v>
      </c>
      <c r="B309" s="1776" t="s">
        <v>16</v>
      </c>
      <c r="C309" s="1776" t="s">
        <v>2564</v>
      </c>
      <c r="D309" s="1776" t="s">
        <v>2565</v>
      </c>
      <c r="E309" s="1776" t="s">
        <v>2248</v>
      </c>
      <c r="F309" s="1776" t="s">
        <v>2566</v>
      </c>
      <c r="G309" s="1776" t="s">
        <v>22</v>
      </c>
      <c r="H309" s="1776" t="s">
        <v>22</v>
      </c>
      <c r="I309" s="1776" t="s">
        <v>852</v>
      </c>
    </row>
    <row r="310" spans="1:9" ht="11.25" customHeight="1">
      <c r="A310" s="1776" t="s">
        <v>2245</v>
      </c>
      <c r="B310" s="1776" t="s">
        <v>16</v>
      </c>
      <c r="C310" s="1776" t="s">
        <v>2567</v>
      </c>
      <c r="D310" s="1776" t="s">
        <v>2568</v>
      </c>
      <c r="E310" s="1776" t="s">
        <v>2248</v>
      </c>
      <c r="F310" s="1776" t="s">
        <v>2569</v>
      </c>
      <c r="G310" s="1776" t="s">
        <v>22</v>
      </c>
      <c r="H310" s="1776" t="s">
        <v>22</v>
      </c>
      <c r="I310" s="1776" t="s">
        <v>852</v>
      </c>
    </row>
    <row r="311" spans="1:9" ht="11.25" customHeight="1">
      <c r="A311" s="1776" t="s">
        <v>2245</v>
      </c>
      <c r="B311" s="1776" t="s">
        <v>16</v>
      </c>
      <c r="C311" s="1776" t="s">
        <v>2570</v>
      </c>
      <c r="D311" s="1776" t="s">
        <v>2571</v>
      </c>
      <c r="E311" s="1776" t="s">
        <v>2248</v>
      </c>
      <c r="F311" s="1776" t="s">
        <v>2572</v>
      </c>
      <c r="G311" s="1776" t="s">
        <v>22</v>
      </c>
      <c r="H311" s="1776" t="s">
        <v>22</v>
      </c>
      <c r="I311" s="1776" t="s">
        <v>852</v>
      </c>
    </row>
    <row r="312" spans="1:9" ht="11.25" customHeight="1">
      <c r="A312" s="1776" t="s">
        <v>2245</v>
      </c>
      <c r="B312" s="1776" t="s">
        <v>16</v>
      </c>
      <c r="C312" s="1776" t="s">
        <v>2573</v>
      </c>
      <c r="D312" s="1776" t="s">
        <v>2574</v>
      </c>
      <c r="E312" s="1776" t="s">
        <v>2248</v>
      </c>
      <c r="F312" s="1776" t="s">
        <v>2575</v>
      </c>
      <c r="G312" s="1776" t="s">
        <v>22</v>
      </c>
      <c r="H312" s="1776" t="s">
        <v>22</v>
      </c>
      <c r="I312" s="1776" t="s">
        <v>852</v>
      </c>
    </row>
    <row r="313" spans="1:9" ht="11.25" customHeight="1">
      <c r="A313" s="1776" t="s">
        <v>2245</v>
      </c>
      <c r="B313" s="1776" t="s">
        <v>16</v>
      </c>
      <c r="C313" s="1776" t="s">
        <v>2576</v>
      </c>
      <c r="D313" s="1776" t="s">
        <v>2577</v>
      </c>
      <c r="E313" s="1776" t="s">
        <v>2248</v>
      </c>
      <c r="F313" s="1776" t="s">
        <v>2578</v>
      </c>
      <c r="G313" s="1776" t="s">
        <v>22</v>
      </c>
      <c r="H313" s="1776" t="s">
        <v>22</v>
      </c>
      <c r="I313" s="1776" t="s">
        <v>852</v>
      </c>
    </row>
    <row r="314" spans="1:9" ht="11.25" customHeight="1">
      <c r="A314" s="1776" t="s">
        <v>2245</v>
      </c>
      <c r="B314" s="1776" t="s">
        <v>16</v>
      </c>
      <c r="C314" s="1776" t="s">
        <v>2579</v>
      </c>
      <c r="D314" s="1776" t="s">
        <v>2580</v>
      </c>
      <c r="E314" s="1776" t="s">
        <v>2248</v>
      </c>
      <c r="F314" s="1776" t="s">
        <v>2581</v>
      </c>
      <c r="G314" s="1776" t="s">
        <v>22</v>
      </c>
      <c r="H314" s="1776" t="s">
        <v>22</v>
      </c>
      <c r="I314" s="1776" t="s">
        <v>852</v>
      </c>
    </row>
    <row r="315" spans="1:9" ht="11.25" customHeight="1">
      <c r="A315" s="1776" t="s">
        <v>2245</v>
      </c>
      <c r="B315" s="1776" t="s">
        <v>16</v>
      </c>
      <c r="C315" s="1776" t="s">
        <v>2911</v>
      </c>
      <c r="D315" s="1776" t="s">
        <v>2912</v>
      </c>
      <c r="E315" s="1776" t="s">
        <v>2389</v>
      </c>
      <c r="F315" s="1776" t="s">
        <v>2913</v>
      </c>
      <c r="G315" s="1776" t="s">
        <v>22</v>
      </c>
      <c r="H315" s="1776" t="s">
        <v>22</v>
      </c>
      <c r="I315" s="1776" t="s">
        <v>852</v>
      </c>
    </row>
    <row r="316" spans="1:9" ht="11.25" customHeight="1">
      <c r="A316" s="1776" t="s">
        <v>2245</v>
      </c>
      <c r="B316" s="1776" t="s">
        <v>16</v>
      </c>
      <c r="C316" s="1776" t="s">
        <v>2582</v>
      </c>
      <c r="D316" s="1776" t="s">
        <v>2583</v>
      </c>
      <c r="E316" s="1776" t="s">
        <v>2584</v>
      </c>
      <c r="F316" s="1776" t="s">
        <v>2585</v>
      </c>
      <c r="G316" s="1776" t="s">
        <v>22</v>
      </c>
      <c r="H316" s="1776" t="s">
        <v>22</v>
      </c>
      <c r="I316" s="1776" t="s">
        <v>852</v>
      </c>
    </row>
    <row r="317" spans="1:9" ht="11.25" customHeight="1">
      <c r="A317" s="1776" t="s">
        <v>2245</v>
      </c>
      <c r="B317" s="1776" t="s">
        <v>16</v>
      </c>
      <c r="C317" s="1776" t="s">
        <v>2586</v>
      </c>
      <c r="D317" s="1776" t="s">
        <v>2587</v>
      </c>
      <c r="E317" s="1776" t="s">
        <v>2584</v>
      </c>
      <c r="F317" s="1776" t="s">
        <v>2588</v>
      </c>
      <c r="G317" s="1776" t="s">
        <v>22</v>
      </c>
      <c r="H317" s="1776" t="s">
        <v>22</v>
      </c>
      <c r="I317" s="1776" t="s">
        <v>852</v>
      </c>
    </row>
    <row r="318" spans="1:9" ht="11.25" customHeight="1">
      <c r="A318" s="1776" t="s">
        <v>2245</v>
      </c>
      <c r="B318" s="1776" t="s">
        <v>16</v>
      </c>
      <c r="C318" s="1776" t="s">
        <v>2592</v>
      </c>
      <c r="D318" s="1776" t="s">
        <v>2593</v>
      </c>
      <c r="E318" s="1776" t="s">
        <v>2584</v>
      </c>
      <c r="F318" s="1776" t="s">
        <v>2594</v>
      </c>
      <c r="G318" s="1776" t="s">
        <v>22</v>
      </c>
      <c r="H318" s="1776" t="s">
        <v>22</v>
      </c>
      <c r="I318" s="1776" t="s">
        <v>852</v>
      </c>
    </row>
    <row r="319" spans="1:9" ht="11.25" customHeight="1">
      <c r="A319" s="1776" t="s">
        <v>2245</v>
      </c>
      <c r="B319" s="1776" t="s">
        <v>16</v>
      </c>
      <c r="C319" s="1776" t="s">
        <v>2595</v>
      </c>
      <c r="D319" s="1776" t="s">
        <v>2596</v>
      </c>
      <c r="E319" s="1776" t="s">
        <v>2597</v>
      </c>
      <c r="F319" s="1776" t="s">
        <v>2598</v>
      </c>
      <c r="G319" s="1776" t="s">
        <v>2599</v>
      </c>
      <c r="H319" s="1776" t="s">
        <v>22</v>
      </c>
      <c r="I319" s="1776" t="s">
        <v>852</v>
      </c>
    </row>
    <row r="320" spans="1:9" ht="11.25" customHeight="1">
      <c r="A320" s="1776" t="s">
        <v>2245</v>
      </c>
      <c r="B320" s="1776" t="s">
        <v>16</v>
      </c>
      <c r="C320" s="1776" t="s">
        <v>2600</v>
      </c>
      <c r="D320" s="1776" t="s">
        <v>2601</v>
      </c>
      <c r="E320" s="1776" t="s">
        <v>2602</v>
      </c>
      <c r="F320" s="1776" t="s">
        <v>2286</v>
      </c>
      <c r="G320" s="1776" t="s">
        <v>22</v>
      </c>
      <c r="H320" s="1776" t="s">
        <v>22</v>
      </c>
      <c r="I320" s="1776" t="s">
        <v>852</v>
      </c>
    </row>
    <row r="321" spans="1:9" ht="11.25" customHeight="1">
      <c r="A321" s="1776" t="s">
        <v>2245</v>
      </c>
      <c r="B321" s="1776" t="s">
        <v>16</v>
      </c>
      <c r="C321" s="1776" t="s">
        <v>2606</v>
      </c>
      <c r="D321" s="1776" t="s">
        <v>2607</v>
      </c>
      <c r="E321" s="1776" t="s">
        <v>2608</v>
      </c>
      <c r="F321" s="1776" t="s">
        <v>2598</v>
      </c>
      <c r="G321" s="1776" t="s">
        <v>2599</v>
      </c>
      <c r="H321" s="1776" t="s">
        <v>22</v>
      </c>
      <c r="I321" s="1776" t="s">
        <v>852</v>
      </c>
    </row>
    <row r="322" spans="1:9" ht="11.25" customHeight="1">
      <c r="A322" s="1776" t="s">
        <v>2245</v>
      </c>
      <c r="B322" s="1776" t="s">
        <v>16</v>
      </c>
      <c r="C322" s="1776" t="s">
        <v>2609</v>
      </c>
      <c r="D322" s="1776" t="s">
        <v>2610</v>
      </c>
      <c r="E322" s="1776" t="s">
        <v>2256</v>
      </c>
      <c r="F322" s="1776" t="s">
        <v>2611</v>
      </c>
      <c r="G322" s="1776" t="s">
        <v>22</v>
      </c>
      <c r="H322" s="1776" t="s">
        <v>22</v>
      </c>
      <c r="I322" s="1776" t="s">
        <v>852</v>
      </c>
    </row>
    <row r="323" spans="1:9" ht="11.25" customHeight="1">
      <c r="A323" s="1776" t="s">
        <v>2245</v>
      </c>
      <c r="B323" s="1776" t="s">
        <v>16</v>
      </c>
      <c r="C323" s="1776" t="s">
        <v>2914</v>
      </c>
      <c r="D323" s="1776" t="s">
        <v>2915</v>
      </c>
      <c r="E323" s="1776" t="s">
        <v>2256</v>
      </c>
      <c r="F323" s="1776" t="s">
        <v>2916</v>
      </c>
      <c r="G323" s="1776" t="s">
        <v>22</v>
      </c>
      <c r="H323" s="1776" t="s">
        <v>22</v>
      </c>
      <c r="I323" s="1776" t="s">
        <v>852</v>
      </c>
    </row>
    <row r="324" spans="1:9" ht="11.25" customHeight="1">
      <c r="A324" s="1776" t="s">
        <v>2245</v>
      </c>
      <c r="B324" s="1776" t="s">
        <v>16</v>
      </c>
      <c r="C324" s="1776" t="s">
        <v>2614</v>
      </c>
      <c r="D324" s="1776" t="s">
        <v>2615</v>
      </c>
      <c r="E324" s="1776" t="s">
        <v>2616</v>
      </c>
      <c r="F324" s="1776" t="s">
        <v>2617</v>
      </c>
      <c r="G324" s="1776" t="s">
        <v>22</v>
      </c>
      <c r="H324" s="1776" t="s">
        <v>22</v>
      </c>
      <c r="I324" s="1776" t="s">
        <v>852</v>
      </c>
    </row>
    <row r="325" spans="1:9" ht="11.25" customHeight="1">
      <c r="A325" s="1776" t="s">
        <v>2245</v>
      </c>
      <c r="B325" s="1776" t="s">
        <v>16</v>
      </c>
      <c r="C325" s="1776" t="s">
        <v>2618</v>
      </c>
      <c r="D325" s="1776" t="s">
        <v>2615</v>
      </c>
      <c r="E325" s="1776" t="s">
        <v>2616</v>
      </c>
      <c r="F325" s="1776" t="s">
        <v>2619</v>
      </c>
      <c r="G325" s="1776" t="s">
        <v>2620</v>
      </c>
      <c r="H325" s="1776" t="s">
        <v>22</v>
      </c>
      <c r="I325" s="1776" t="s">
        <v>852</v>
      </c>
    </row>
    <row r="326" spans="1:9" ht="11.25" customHeight="1">
      <c r="A326" s="1776" t="s">
        <v>2245</v>
      </c>
      <c r="B326" s="1776" t="s">
        <v>16</v>
      </c>
      <c r="C326" s="1776" t="s">
        <v>2917</v>
      </c>
      <c r="D326" s="1776" t="s">
        <v>2918</v>
      </c>
      <c r="E326" s="1776" t="s">
        <v>2919</v>
      </c>
      <c r="F326" s="1776" t="s">
        <v>2277</v>
      </c>
      <c r="G326" s="1776" t="s">
        <v>22</v>
      </c>
      <c r="H326" s="1776" t="s">
        <v>22</v>
      </c>
      <c r="I326" s="1776" t="s">
        <v>852</v>
      </c>
    </row>
    <row r="327" spans="1:9" ht="11.25" customHeight="1">
      <c r="A327" s="1776" t="s">
        <v>2245</v>
      </c>
      <c r="B327" s="1776" t="s">
        <v>16</v>
      </c>
      <c r="C327" s="1776" t="s">
        <v>2629</v>
      </c>
      <c r="D327" s="1776" t="s">
        <v>2630</v>
      </c>
      <c r="E327" s="1776" t="s">
        <v>2631</v>
      </c>
      <c r="F327" s="1776" t="s">
        <v>2312</v>
      </c>
      <c r="G327" s="1776" t="s">
        <v>22</v>
      </c>
      <c r="H327" s="1776" t="s">
        <v>22</v>
      </c>
      <c r="I327" s="1776" t="s">
        <v>852</v>
      </c>
    </row>
    <row r="328" spans="1:9" ht="11.25" customHeight="1">
      <c r="A328" s="1776" t="s">
        <v>2245</v>
      </c>
      <c r="B328" s="1776" t="s">
        <v>16</v>
      </c>
      <c r="C328" s="1776" t="s">
        <v>2632</v>
      </c>
      <c r="D328" s="1776" t="s">
        <v>2633</v>
      </c>
      <c r="E328" s="1776" t="s">
        <v>2634</v>
      </c>
      <c r="F328" s="1776" t="s">
        <v>2296</v>
      </c>
      <c r="G328" s="1776" t="s">
        <v>22</v>
      </c>
      <c r="H328" s="1776" t="s">
        <v>22</v>
      </c>
      <c r="I328" s="1776" t="s">
        <v>852</v>
      </c>
    </row>
    <row r="329" spans="1:9" ht="11.25" customHeight="1">
      <c r="A329" s="1776" t="s">
        <v>2245</v>
      </c>
      <c r="B329" s="1776" t="s">
        <v>16</v>
      </c>
      <c r="C329" s="1776" t="s">
        <v>2635</v>
      </c>
      <c r="D329" s="1776" t="s">
        <v>2636</v>
      </c>
      <c r="E329" s="1776" t="s">
        <v>2637</v>
      </c>
      <c r="F329" s="1776" t="s">
        <v>2305</v>
      </c>
      <c r="G329" s="1776" t="s">
        <v>22</v>
      </c>
      <c r="H329" s="1776" t="s">
        <v>22</v>
      </c>
      <c r="I329" s="1776" t="s">
        <v>852</v>
      </c>
    </row>
    <row r="330" spans="1:9" ht="11.25" customHeight="1">
      <c r="A330" s="1776" t="s">
        <v>2245</v>
      </c>
      <c r="B330" s="1776" t="s">
        <v>16</v>
      </c>
      <c r="C330" s="1776" t="s">
        <v>2920</v>
      </c>
      <c r="D330" s="1776" t="s">
        <v>2921</v>
      </c>
      <c r="E330" s="1776" t="s">
        <v>2922</v>
      </c>
      <c r="F330" s="1776" t="s">
        <v>2300</v>
      </c>
      <c r="G330" s="1776" t="s">
        <v>22</v>
      </c>
      <c r="H330" s="1776" t="s">
        <v>22</v>
      </c>
      <c r="I330" s="1776" t="s">
        <v>852</v>
      </c>
    </row>
    <row r="331" spans="1:9" ht="11.25" customHeight="1">
      <c r="A331" s="1776" t="s">
        <v>2245</v>
      </c>
      <c r="B331" s="1776" t="s">
        <v>16</v>
      </c>
      <c r="C331" s="1776" t="s">
        <v>2644</v>
      </c>
      <c r="D331" s="1776" t="s">
        <v>2645</v>
      </c>
      <c r="E331" s="1776" t="s">
        <v>2646</v>
      </c>
      <c r="F331" s="1776" t="s">
        <v>2253</v>
      </c>
      <c r="G331" s="1776" t="s">
        <v>2647</v>
      </c>
      <c r="H331" s="1776" t="s">
        <v>22</v>
      </c>
      <c r="I331" s="1776" t="s">
        <v>852</v>
      </c>
    </row>
    <row r="332" spans="1:9" ht="11.25" customHeight="1">
      <c r="A332" s="1776" t="s">
        <v>2245</v>
      </c>
      <c r="B332" s="1776" t="s">
        <v>16</v>
      </c>
      <c r="C332" s="1776" t="s">
        <v>2648</v>
      </c>
      <c r="D332" s="1776" t="s">
        <v>2649</v>
      </c>
      <c r="E332" s="1776" t="s">
        <v>2650</v>
      </c>
      <c r="F332" s="1776" t="s">
        <v>2651</v>
      </c>
      <c r="G332" s="1776" t="s">
        <v>22</v>
      </c>
      <c r="H332" s="1776" t="s">
        <v>22</v>
      </c>
      <c r="I332" s="1776" t="s">
        <v>852</v>
      </c>
    </row>
    <row r="333" spans="1:9" ht="11.25" customHeight="1">
      <c r="A333" s="1776" t="s">
        <v>2245</v>
      </c>
      <c r="B333" s="1776" t="s">
        <v>16</v>
      </c>
      <c r="C333" s="1776" t="s">
        <v>2652</v>
      </c>
      <c r="D333" s="1776" t="s">
        <v>2653</v>
      </c>
      <c r="E333" s="1776" t="s">
        <v>2654</v>
      </c>
      <c r="F333" s="1776" t="s">
        <v>2277</v>
      </c>
      <c r="G333" s="1776" t="s">
        <v>2655</v>
      </c>
      <c r="H333" s="1776" t="s">
        <v>22</v>
      </c>
      <c r="I333" s="1776" t="s">
        <v>852</v>
      </c>
    </row>
    <row r="334" spans="1:9" ht="11.25" customHeight="1">
      <c r="A334" s="1776" t="s">
        <v>2245</v>
      </c>
      <c r="B334" s="1776" t="s">
        <v>16</v>
      </c>
      <c r="C334" s="1776" t="s">
        <v>2656</v>
      </c>
      <c r="D334" s="1776" t="s">
        <v>2657</v>
      </c>
      <c r="E334" s="1776" t="s">
        <v>2658</v>
      </c>
      <c r="F334" s="1776" t="s">
        <v>2454</v>
      </c>
      <c r="G334" s="1776" t="s">
        <v>22</v>
      </c>
      <c r="H334" s="1776" t="s">
        <v>22</v>
      </c>
      <c r="I334" s="1776" t="s">
        <v>852</v>
      </c>
    </row>
    <row r="335" spans="1:9" ht="11.25" customHeight="1">
      <c r="A335" s="1776" t="s">
        <v>2245</v>
      </c>
      <c r="B335" s="1776" t="s">
        <v>16</v>
      </c>
      <c r="C335" s="1776" t="s">
        <v>2923</v>
      </c>
      <c r="D335" s="1776" t="s">
        <v>2924</v>
      </c>
      <c r="E335" s="1776" t="s">
        <v>2925</v>
      </c>
      <c r="F335" s="1776" t="s">
        <v>2312</v>
      </c>
      <c r="G335" s="1776" t="s">
        <v>22</v>
      </c>
      <c r="H335" s="1776" t="s">
        <v>22</v>
      </c>
      <c r="I335" s="1776" t="s">
        <v>852</v>
      </c>
    </row>
    <row r="336" spans="1:9" ht="11.25" customHeight="1">
      <c r="A336" s="1776" t="s">
        <v>2245</v>
      </c>
      <c r="B336" s="1776" t="s">
        <v>16</v>
      </c>
      <c r="C336" s="1776" t="s">
        <v>2669</v>
      </c>
      <c r="D336" s="1776" t="s">
        <v>2670</v>
      </c>
      <c r="E336" s="1776" t="s">
        <v>2671</v>
      </c>
      <c r="F336" s="1776" t="s">
        <v>2454</v>
      </c>
      <c r="G336" s="1776" t="s">
        <v>22</v>
      </c>
      <c r="H336" s="1776" t="s">
        <v>22</v>
      </c>
      <c r="I336" s="1776" t="s">
        <v>852</v>
      </c>
    </row>
    <row r="337" spans="1:9" ht="11.25" customHeight="1">
      <c r="A337" s="1776" t="s">
        <v>2245</v>
      </c>
      <c r="B337" s="1776" t="s">
        <v>16</v>
      </c>
      <c r="C337" s="1776" t="s">
        <v>2672</v>
      </c>
      <c r="D337" s="1776" t="s">
        <v>2673</v>
      </c>
      <c r="E337" s="1776" t="s">
        <v>2674</v>
      </c>
      <c r="F337" s="1776" t="s">
        <v>2651</v>
      </c>
      <c r="G337" s="1776" t="s">
        <v>22</v>
      </c>
      <c r="H337" s="1776" t="s">
        <v>22</v>
      </c>
      <c r="I337" s="1776" t="s">
        <v>852</v>
      </c>
    </row>
    <row r="338" spans="1:9" ht="11.25" customHeight="1">
      <c r="A338" s="1776" t="s">
        <v>2245</v>
      </c>
      <c r="B338" s="1776" t="s">
        <v>16</v>
      </c>
      <c r="C338" s="1776" t="s">
        <v>2678</v>
      </c>
      <c r="D338" s="1776" t="s">
        <v>2679</v>
      </c>
      <c r="E338" s="1776" t="s">
        <v>2680</v>
      </c>
      <c r="F338" s="1776" t="s">
        <v>2344</v>
      </c>
      <c r="G338" s="1776" t="s">
        <v>2681</v>
      </c>
      <c r="H338" s="1776" t="s">
        <v>22</v>
      </c>
      <c r="I338" s="1776" t="s">
        <v>852</v>
      </c>
    </row>
    <row r="339" spans="1:9" ht="11.25" customHeight="1">
      <c r="A339" s="1776" t="s">
        <v>2245</v>
      </c>
      <c r="B339" s="1776" t="s">
        <v>16</v>
      </c>
      <c r="C339" s="1776" t="s">
        <v>2688</v>
      </c>
      <c r="D339" s="1776" t="s">
        <v>2689</v>
      </c>
      <c r="E339" s="1776" t="s">
        <v>2690</v>
      </c>
      <c r="F339" s="1776" t="s">
        <v>2691</v>
      </c>
      <c r="G339" s="1776" t="s">
        <v>2692</v>
      </c>
      <c r="H339" s="1776" t="s">
        <v>22</v>
      </c>
      <c r="I339" s="1776" t="s">
        <v>852</v>
      </c>
    </row>
    <row r="340" spans="1:9" ht="11.25" customHeight="1">
      <c r="A340" s="1776" t="s">
        <v>2245</v>
      </c>
      <c r="B340" s="1776" t="s">
        <v>16</v>
      </c>
      <c r="C340" s="1776" t="s">
        <v>2693</v>
      </c>
      <c r="D340" s="1776" t="s">
        <v>2694</v>
      </c>
      <c r="E340" s="1776" t="s">
        <v>2695</v>
      </c>
      <c r="F340" s="1776" t="s">
        <v>2651</v>
      </c>
      <c r="G340" s="1776" t="s">
        <v>22</v>
      </c>
      <c r="H340" s="1776" t="s">
        <v>22</v>
      </c>
      <c r="I340" s="1776" t="s">
        <v>852</v>
      </c>
    </row>
    <row r="341" spans="1:9" ht="11.25" customHeight="1">
      <c r="A341" s="1776" t="s">
        <v>2245</v>
      </c>
      <c r="B341" s="1776" t="s">
        <v>16</v>
      </c>
      <c r="C341" s="1776" t="s">
        <v>2926</v>
      </c>
      <c r="D341" s="1776" t="s">
        <v>2927</v>
      </c>
      <c r="E341" s="1776" t="s">
        <v>2389</v>
      </c>
      <c r="F341" s="1776" t="s">
        <v>2277</v>
      </c>
      <c r="G341" s="1776" t="s">
        <v>22</v>
      </c>
      <c r="H341" s="1776" t="s">
        <v>22</v>
      </c>
      <c r="I341" s="1776" t="s">
        <v>852</v>
      </c>
    </row>
    <row r="342" spans="1:9" ht="11.25" customHeight="1">
      <c r="A342" s="1776" t="s">
        <v>2245</v>
      </c>
      <c r="B342" s="1776" t="s">
        <v>16</v>
      </c>
      <c r="C342" s="1776" t="s">
        <v>2700</v>
      </c>
      <c r="D342" s="1776" t="s">
        <v>2701</v>
      </c>
      <c r="E342" s="1776" t="s">
        <v>2702</v>
      </c>
      <c r="F342" s="1776" t="s">
        <v>2703</v>
      </c>
      <c r="G342" s="1776" t="s">
        <v>2704</v>
      </c>
      <c r="H342" s="1776" t="s">
        <v>22</v>
      </c>
      <c r="I342" s="1776" t="s">
        <v>852</v>
      </c>
    </row>
    <row r="343" spans="1:9" ht="11.25" customHeight="1">
      <c r="A343" s="1776" t="s">
        <v>2245</v>
      </c>
      <c r="B343" s="1776" t="s">
        <v>16</v>
      </c>
      <c r="C343" s="1776" t="s">
        <v>2928</v>
      </c>
      <c r="D343" s="1776" t="s">
        <v>2929</v>
      </c>
      <c r="E343" s="1776" t="s">
        <v>2930</v>
      </c>
      <c r="F343" s="1776" t="s">
        <v>2277</v>
      </c>
      <c r="G343" s="1776" t="s">
        <v>22</v>
      </c>
      <c r="H343" s="1776" t="s">
        <v>22</v>
      </c>
      <c r="I343" s="1776" t="s">
        <v>852</v>
      </c>
    </row>
    <row r="344" spans="1:9" ht="11.25" customHeight="1">
      <c r="A344" s="1776" t="s">
        <v>2245</v>
      </c>
      <c r="B344" s="1776" t="s">
        <v>16</v>
      </c>
      <c r="C344" s="1776" t="s">
        <v>2714</v>
      </c>
      <c r="D344" s="1776" t="s">
        <v>2715</v>
      </c>
      <c r="E344" s="1776" t="s">
        <v>2716</v>
      </c>
      <c r="F344" s="1776" t="s">
        <v>2312</v>
      </c>
      <c r="G344" s="1776" t="s">
        <v>22</v>
      </c>
      <c r="H344" s="1776" t="s">
        <v>22</v>
      </c>
      <c r="I344" s="1776" t="s">
        <v>852</v>
      </c>
    </row>
    <row r="345" spans="1:9" ht="11.25" customHeight="1">
      <c r="A345" s="1776" t="s">
        <v>2245</v>
      </c>
      <c r="B345" s="1776" t="s">
        <v>16</v>
      </c>
      <c r="C345" s="1776" t="s">
        <v>2931</v>
      </c>
      <c r="D345" s="1776" t="s">
        <v>2932</v>
      </c>
      <c r="E345" s="1776" t="s">
        <v>2933</v>
      </c>
      <c r="F345" s="1776" t="s">
        <v>2312</v>
      </c>
      <c r="G345" s="1776" t="s">
        <v>22</v>
      </c>
      <c r="H345" s="1776" t="s">
        <v>22</v>
      </c>
      <c r="I345" s="1776" t="s">
        <v>852</v>
      </c>
    </row>
    <row r="346" spans="1:9" ht="11.25" customHeight="1">
      <c r="A346" s="1776" t="s">
        <v>2245</v>
      </c>
      <c r="B346" s="1776" t="s">
        <v>16</v>
      </c>
      <c r="C346" s="1776" t="s">
        <v>2934</v>
      </c>
      <c r="D346" s="1776" t="s">
        <v>2935</v>
      </c>
      <c r="E346" s="1776" t="s">
        <v>2936</v>
      </c>
      <c r="F346" s="1776" t="s">
        <v>2277</v>
      </c>
      <c r="G346" s="1776" t="s">
        <v>22</v>
      </c>
      <c r="H346" s="1776" t="s">
        <v>22</v>
      </c>
      <c r="I346" s="1776" t="s">
        <v>852</v>
      </c>
    </row>
    <row r="347" spans="1:9" ht="11.25" customHeight="1">
      <c r="A347" s="1776" t="s">
        <v>2245</v>
      </c>
      <c r="B347" s="1776" t="s">
        <v>16</v>
      </c>
      <c r="C347" s="1776" t="s">
        <v>2744</v>
      </c>
      <c r="D347" s="1776" t="s">
        <v>2745</v>
      </c>
      <c r="E347" s="1776" t="s">
        <v>2746</v>
      </c>
      <c r="F347" s="1776" t="s">
        <v>2344</v>
      </c>
      <c r="G347" s="1776" t="s">
        <v>2747</v>
      </c>
      <c r="H347" s="1776" t="s">
        <v>22</v>
      </c>
      <c r="I347" s="1776" t="s">
        <v>852</v>
      </c>
    </row>
    <row r="348" spans="1:9" ht="11.25" customHeight="1">
      <c r="A348" s="1776" t="s">
        <v>2245</v>
      </c>
      <c r="B348" s="1776" t="s">
        <v>16</v>
      </c>
      <c r="C348" s="1776" t="s">
        <v>2748</v>
      </c>
      <c r="D348" s="1776" t="s">
        <v>2749</v>
      </c>
      <c r="E348" s="1776" t="s">
        <v>2750</v>
      </c>
      <c r="F348" s="1776" t="s">
        <v>2344</v>
      </c>
      <c r="G348" s="1776" t="s">
        <v>22</v>
      </c>
      <c r="H348" s="1776" t="s">
        <v>22</v>
      </c>
      <c r="I348" s="1776" t="s">
        <v>852</v>
      </c>
    </row>
    <row r="349" spans="1:9" ht="11.25" customHeight="1">
      <c r="A349" s="1776" t="s">
        <v>2245</v>
      </c>
      <c r="B349" s="1776" t="s">
        <v>16</v>
      </c>
      <c r="C349" s="1776" t="s">
        <v>2751</v>
      </c>
      <c r="D349" s="1776" t="s">
        <v>2752</v>
      </c>
      <c r="E349" s="1776" t="s">
        <v>2616</v>
      </c>
      <c r="F349" s="1776" t="s">
        <v>2753</v>
      </c>
      <c r="G349" s="1776" t="s">
        <v>22</v>
      </c>
      <c r="H349" s="1776" t="s">
        <v>22</v>
      </c>
      <c r="I349" s="1776" t="s">
        <v>852</v>
      </c>
    </row>
    <row r="350" spans="1:9" ht="11.25" customHeight="1">
      <c r="A350" s="1776" t="s">
        <v>2245</v>
      </c>
      <c r="B350" s="1776" t="s">
        <v>16</v>
      </c>
      <c r="C350" s="1776" t="s">
        <v>2754</v>
      </c>
      <c r="D350" s="1776" t="s">
        <v>2755</v>
      </c>
      <c r="E350" s="1776" t="s">
        <v>2756</v>
      </c>
      <c r="F350" s="1776" t="s">
        <v>2344</v>
      </c>
      <c r="G350" s="1776" t="s">
        <v>22</v>
      </c>
      <c r="H350" s="1776" t="s">
        <v>22</v>
      </c>
      <c r="I350" s="1776" t="s">
        <v>852</v>
      </c>
    </row>
    <row r="351" spans="1:9" ht="11.25" customHeight="1">
      <c r="A351" s="1776" t="s">
        <v>2245</v>
      </c>
      <c r="B351" s="1776" t="s">
        <v>16</v>
      </c>
      <c r="C351" s="1776" t="s">
        <v>2757</v>
      </c>
      <c r="D351" s="1776" t="s">
        <v>2758</v>
      </c>
      <c r="E351" s="1776" t="s">
        <v>2759</v>
      </c>
      <c r="F351" s="1776" t="s">
        <v>2324</v>
      </c>
      <c r="G351" s="1776" t="s">
        <v>22</v>
      </c>
      <c r="H351" s="1776" t="s">
        <v>22</v>
      </c>
      <c r="I351" s="1776" t="s">
        <v>852</v>
      </c>
    </row>
    <row r="352" spans="1:9" ht="11.25" customHeight="1">
      <c r="A352" s="1776" t="s">
        <v>2245</v>
      </c>
      <c r="B352" s="1776" t="s">
        <v>16</v>
      </c>
      <c r="C352" s="1776" t="s">
        <v>2937</v>
      </c>
      <c r="D352" s="1776" t="s">
        <v>2938</v>
      </c>
      <c r="E352" s="1776" t="s">
        <v>2939</v>
      </c>
      <c r="F352" s="1776" t="s">
        <v>2286</v>
      </c>
      <c r="G352" s="1776" t="s">
        <v>22</v>
      </c>
      <c r="H352" s="1776" t="s">
        <v>22</v>
      </c>
      <c r="I352" s="1776" t="s">
        <v>852</v>
      </c>
    </row>
    <row r="353" spans="1:9" ht="11.25" customHeight="1">
      <c r="A353" s="1776" t="s">
        <v>2245</v>
      </c>
      <c r="B353" s="1776" t="s">
        <v>16</v>
      </c>
      <c r="C353" s="1776" t="s">
        <v>2940</v>
      </c>
      <c r="D353" s="1776" t="s">
        <v>2941</v>
      </c>
      <c r="E353" s="1776" t="s">
        <v>2942</v>
      </c>
      <c r="F353" s="1776" t="s">
        <v>2312</v>
      </c>
      <c r="G353" s="1776" t="s">
        <v>22</v>
      </c>
      <c r="H353" s="1776" t="s">
        <v>22</v>
      </c>
      <c r="I353" s="1776" t="s">
        <v>852</v>
      </c>
    </row>
    <row r="354" spans="1:9" ht="11.25" customHeight="1">
      <c r="A354" s="1776" t="s">
        <v>2245</v>
      </c>
      <c r="B354" s="1776" t="s">
        <v>16</v>
      </c>
      <c r="C354" s="1776" t="s">
        <v>2760</v>
      </c>
      <c r="D354" s="1776" t="s">
        <v>2761</v>
      </c>
      <c r="E354" s="1776" t="s">
        <v>2762</v>
      </c>
      <c r="F354" s="1776" t="s">
        <v>2312</v>
      </c>
      <c r="G354" s="1776" t="s">
        <v>2763</v>
      </c>
      <c r="H354" s="1776" t="s">
        <v>22</v>
      </c>
      <c r="I354" s="1776" t="s">
        <v>852</v>
      </c>
    </row>
    <row r="355" spans="1:9" ht="11.25" customHeight="1">
      <c r="A355" s="1776" t="s">
        <v>2245</v>
      </c>
      <c r="B355" s="1776" t="s">
        <v>16</v>
      </c>
      <c r="C355" s="1776" t="s">
        <v>2943</v>
      </c>
      <c r="D355" s="1776" t="s">
        <v>2944</v>
      </c>
      <c r="E355" s="1776" t="s">
        <v>2945</v>
      </c>
      <c r="F355" s="1776" t="s">
        <v>2946</v>
      </c>
      <c r="G355" s="1776" t="s">
        <v>22</v>
      </c>
      <c r="H355" s="1776" t="s">
        <v>22</v>
      </c>
      <c r="I355" s="1776" t="s">
        <v>852</v>
      </c>
    </row>
    <row r="356" spans="1:9" ht="11.25" customHeight="1">
      <c r="A356" s="1776" t="s">
        <v>2245</v>
      </c>
      <c r="B356" s="1776" t="s">
        <v>16</v>
      </c>
      <c r="C356" s="1776" t="s">
        <v>2947</v>
      </c>
      <c r="D356" s="1776" t="s">
        <v>2948</v>
      </c>
      <c r="E356" s="1776" t="s">
        <v>2949</v>
      </c>
      <c r="F356" s="1776" t="s">
        <v>2312</v>
      </c>
      <c r="G356" s="1776" t="s">
        <v>22</v>
      </c>
      <c r="H356" s="1776" t="s">
        <v>22</v>
      </c>
      <c r="I356" s="1776" t="s">
        <v>852</v>
      </c>
    </row>
    <row r="357" spans="1:9" ht="11.25" customHeight="1">
      <c r="A357" s="1776" t="s">
        <v>2245</v>
      </c>
      <c r="B357" s="1776" t="s">
        <v>16</v>
      </c>
      <c r="C357" s="1776" t="s">
        <v>2950</v>
      </c>
      <c r="D357" s="1776" t="s">
        <v>2951</v>
      </c>
      <c r="E357" s="1776" t="s">
        <v>2952</v>
      </c>
      <c r="F357" s="1776" t="s">
        <v>2300</v>
      </c>
      <c r="G357" s="1776" t="s">
        <v>22</v>
      </c>
      <c r="H357" s="1776" t="s">
        <v>22</v>
      </c>
      <c r="I357" s="1776" t="s">
        <v>852</v>
      </c>
    </row>
    <row r="358" spans="1:9" ht="11.25" customHeight="1">
      <c r="A358" s="1776" t="s">
        <v>2245</v>
      </c>
      <c r="B358" s="1776" t="s">
        <v>16</v>
      </c>
      <c r="C358" s="1776" t="s">
        <v>2773</v>
      </c>
      <c r="D358" s="1776" t="s">
        <v>2774</v>
      </c>
      <c r="E358" s="1776" t="s">
        <v>2775</v>
      </c>
      <c r="F358" s="1776" t="s">
        <v>2344</v>
      </c>
      <c r="G358" s="1776" t="s">
        <v>22</v>
      </c>
      <c r="H358" s="1776" t="s">
        <v>22</v>
      </c>
      <c r="I358" s="1776" t="s">
        <v>852</v>
      </c>
    </row>
    <row r="359" spans="1:9" ht="11.25" customHeight="1">
      <c r="A359" s="1776" t="s">
        <v>2245</v>
      </c>
      <c r="B359" s="1776" t="s">
        <v>16</v>
      </c>
      <c r="C359" s="1776" t="s">
        <v>2783</v>
      </c>
      <c r="D359" s="1776" t="s">
        <v>2784</v>
      </c>
      <c r="E359" s="1776" t="s">
        <v>2785</v>
      </c>
      <c r="F359" s="1776" t="s">
        <v>2312</v>
      </c>
      <c r="G359" s="1776" t="s">
        <v>22</v>
      </c>
      <c r="H359" s="1776" t="s">
        <v>22</v>
      </c>
      <c r="I359" s="1776" t="s">
        <v>852</v>
      </c>
    </row>
    <row r="360" spans="1:9" ht="11.25" customHeight="1">
      <c r="A360" s="1776" t="s">
        <v>2245</v>
      </c>
      <c r="B360" s="1776" t="s">
        <v>16</v>
      </c>
      <c r="C360" s="1776" t="s">
        <v>2786</v>
      </c>
      <c r="D360" s="1776" t="s">
        <v>2787</v>
      </c>
      <c r="E360" s="1776" t="s">
        <v>2788</v>
      </c>
      <c r="F360" s="1776" t="s">
        <v>2789</v>
      </c>
      <c r="G360" s="1776" t="s">
        <v>22</v>
      </c>
      <c r="H360" s="1776" t="s">
        <v>22</v>
      </c>
      <c r="I360" s="1776" t="s">
        <v>852</v>
      </c>
    </row>
    <row r="361" spans="1:9" ht="11.25" customHeight="1">
      <c r="A361" s="1776" t="s">
        <v>2245</v>
      </c>
      <c r="B361" s="1776" t="s">
        <v>16</v>
      </c>
      <c r="C361" s="1776" t="s">
        <v>2953</v>
      </c>
      <c r="D361" s="1776" t="s">
        <v>2954</v>
      </c>
      <c r="E361" s="1776" t="s">
        <v>2955</v>
      </c>
      <c r="F361" s="1776" t="s">
        <v>2277</v>
      </c>
      <c r="G361" s="1776" t="s">
        <v>2956</v>
      </c>
      <c r="H361" s="1776" t="s">
        <v>22</v>
      </c>
      <c r="I361" s="1776" t="s">
        <v>852</v>
      </c>
    </row>
    <row r="362" spans="1:9" ht="11.25" customHeight="1">
      <c r="A362" s="1776" t="s">
        <v>2245</v>
      </c>
      <c r="B362" s="1776" t="s">
        <v>16</v>
      </c>
      <c r="C362" s="1776" t="s">
        <v>2957</v>
      </c>
      <c r="D362" s="1776" t="s">
        <v>2958</v>
      </c>
      <c r="E362" s="1776" t="s">
        <v>2959</v>
      </c>
      <c r="F362" s="1776" t="s">
        <v>2277</v>
      </c>
      <c r="G362" s="1776" t="s">
        <v>22</v>
      </c>
      <c r="H362" s="1776" t="s">
        <v>22</v>
      </c>
      <c r="I362" s="1776" t="s">
        <v>852</v>
      </c>
    </row>
    <row r="363" spans="1:9" ht="11.25" customHeight="1">
      <c r="A363" s="1776" t="s">
        <v>2245</v>
      </c>
      <c r="B363" s="1776" t="s">
        <v>16</v>
      </c>
      <c r="C363" s="1776" t="s">
        <v>2790</v>
      </c>
      <c r="D363" s="1776" t="s">
        <v>2791</v>
      </c>
      <c r="E363" s="1776" t="s">
        <v>2792</v>
      </c>
      <c r="F363" s="1776" t="s">
        <v>2277</v>
      </c>
      <c r="G363" s="1776" t="s">
        <v>22</v>
      </c>
      <c r="H363" s="1776" t="s">
        <v>22</v>
      </c>
      <c r="I363" s="1776" t="s">
        <v>852</v>
      </c>
    </row>
    <row r="364" spans="1:9" ht="11.25" customHeight="1">
      <c r="A364" s="1776" t="s">
        <v>2245</v>
      </c>
      <c r="B364" s="1776" t="s">
        <v>16</v>
      </c>
      <c r="C364" s="1776" t="s">
        <v>2960</v>
      </c>
      <c r="D364" s="1776" t="s">
        <v>2961</v>
      </c>
      <c r="E364" s="1776" t="s">
        <v>2814</v>
      </c>
      <c r="F364" s="1776" t="s">
        <v>2407</v>
      </c>
      <c r="G364" s="1776" t="s">
        <v>22</v>
      </c>
      <c r="H364" s="1776" t="s">
        <v>22</v>
      </c>
      <c r="I364" s="1776" t="s">
        <v>852</v>
      </c>
    </row>
    <row r="365" spans="1:9" ht="11.25" customHeight="1">
      <c r="A365" s="1776" t="s">
        <v>2245</v>
      </c>
      <c r="B365" s="1776" t="s">
        <v>16</v>
      </c>
      <c r="C365" s="1776" t="s">
        <v>2962</v>
      </c>
      <c r="D365" s="1776" t="s">
        <v>2963</v>
      </c>
      <c r="E365" s="1776" t="s">
        <v>2862</v>
      </c>
      <c r="F365" s="1776" t="s">
        <v>2964</v>
      </c>
      <c r="G365" s="1776" t="s">
        <v>2965</v>
      </c>
      <c r="H365" s="1776" t="s">
        <v>22</v>
      </c>
      <c r="I365" s="1776" t="s">
        <v>852</v>
      </c>
    </row>
    <row r="366" spans="1:9" ht="11.25" customHeight="1">
      <c r="A366" s="1776" t="s">
        <v>2245</v>
      </c>
      <c r="B366" s="1776" t="s">
        <v>16</v>
      </c>
      <c r="C366" s="1776" t="s">
        <v>2796</v>
      </c>
      <c r="D366" s="1776" t="s">
        <v>2797</v>
      </c>
      <c r="E366" s="1776" t="s">
        <v>2798</v>
      </c>
      <c r="F366" s="1776" t="s">
        <v>2305</v>
      </c>
      <c r="G366" s="1776" t="s">
        <v>2799</v>
      </c>
      <c r="H366" s="1776" t="s">
        <v>22</v>
      </c>
      <c r="I366" s="1776" t="s">
        <v>852</v>
      </c>
    </row>
    <row r="367" spans="1:9" ht="11.25" customHeight="1">
      <c r="A367" s="1776" t="s">
        <v>2245</v>
      </c>
      <c r="B367" s="1776" t="s">
        <v>16</v>
      </c>
      <c r="C367" s="1776" t="s">
        <v>2808</v>
      </c>
      <c r="D367" s="1776" t="s">
        <v>2809</v>
      </c>
      <c r="E367" s="1776" t="s">
        <v>2810</v>
      </c>
      <c r="F367" s="1776" t="s">
        <v>2651</v>
      </c>
      <c r="G367" s="1776" t="s">
        <v>2811</v>
      </c>
      <c r="H367" s="1776" t="s">
        <v>22</v>
      </c>
      <c r="I367" s="1776" t="s">
        <v>852</v>
      </c>
    </row>
    <row r="368" spans="1:9" ht="11.25" customHeight="1">
      <c r="A368" s="1776" t="s">
        <v>2245</v>
      </c>
      <c r="B368" s="1776" t="s">
        <v>16</v>
      </c>
      <c r="C368" s="1776" t="s">
        <v>2812</v>
      </c>
      <c r="D368" s="1776" t="s">
        <v>2813</v>
      </c>
      <c r="E368" s="1776" t="s">
        <v>2814</v>
      </c>
      <c r="F368" s="1776" t="s">
        <v>2446</v>
      </c>
      <c r="G368" s="1776" t="s">
        <v>22</v>
      </c>
      <c r="H368" s="1776" t="s">
        <v>22</v>
      </c>
      <c r="I368" s="1776" t="s">
        <v>852</v>
      </c>
    </row>
    <row r="369" spans="1:9" ht="11.25" customHeight="1">
      <c r="A369" s="1776" t="s">
        <v>2245</v>
      </c>
      <c r="B369" s="1776" t="s">
        <v>16</v>
      </c>
      <c r="C369" s="1776" t="s">
        <v>2966</v>
      </c>
      <c r="D369" s="1776" t="s">
        <v>2967</v>
      </c>
      <c r="E369" s="1776" t="s">
        <v>2968</v>
      </c>
      <c r="F369" s="1776" t="s">
        <v>2454</v>
      </c>
      <c r="G369" s="1776" t="s">
        <v>22</v>
      </c>
      <c r="H369" s="1776" t="s">
        <v>22</v>
      </c>
      <c r="I369" s="1776" t="s">
        <v>852</v>
      </c>
    </row>
    <row r="370" spans="1:9" ht="11.25" customHeight="1">
      <c r="A370" s="1776" t="s">
        <v>2245</v>
      </c>
      <c r="B370" s="1776" t="s">
        <v>16</v>
      </c>
      <c r="C370" s="1776" t="s">
        <v>22</v>
      </c>
      <c r="D370" s="1776" t="s">
        <v>2819</v>
      </c>
      <c r="E370" s="1776" t="s">
        <v>2820</v>
      </c>
      <c r="F370" s="1776" t="s">
        <v>51</v>
      </c>
      <c r="G370" s="1776" t="s">
        <v>22</v>
      </c>
      <c r="H370" s="1776" t="s">
        <v>22</v>
      </c>
      <c r="I370" s="1776" t="s">
        <v>852</v>
      </c>
    </row>
    <row r="371" spans="1:9" ht="11.25" customHeight="1">
      <c r="A371" s="1776" t="s">
        <v>2245</v>
      </c>
      <c r="B371" s="1776" t="s">
        <v>16</v>
      </c>
      <c r="C371" s="1776" t="s">
        <v>2821</v>
      </c>
      <c r="D371" s="1776" t="s">
        <v>2822</v>
      </c>
      <c r="E371" s="1776" t="s">
        <v>2823</v>
      </c>
      <c r="F371" s="1776" t="s">
        <v>2277</v>
      </c>
      <c r="G371" s="1776" t="s">
        <v>22</v>
      </c>
      <c r="H371" s="1776" t="s">
        <v>22</v>
      </c>
      <c r="I371" s="1776" t="s">
        <v>852</v>
      </c>
    </row>
    <row r="372" spans="1:9" ht="11.25" customHeight="1">
      <c r="A372" s="1776" t="s">
        <v>2245</v>
      </c>
      <c r="B372" s="1776" t="s">
        <v>16</v>
      </c>
      <c r="C372" s="1776" t="s">
        <v>2824</v>
      </c>
      <c r="D372" s="1776" t="s">
        <v>2825</v>
      </c>
      <c r="E372" s="1776" t="s">
        <v>2826</v>
      </c>
      <c r="F372" s="1776" t="s">
        <v>2253</v>
      </c>
      <c r="G372" s="1776" t="s">
        <v>22</v>
      </c>
      <c r="H372" s="1776" t="s">
        <v>22</v>
      </c>
      <c r="I372" s="1776" t="s">
        <v>852</v>
      </c>
    </row>
    <row r="373" spans="1:9" ht="11.25" customHeight="1">
      <c r="A373" s="1776" t="s">
        <v>2245</v>
      </c>
      <c r="B373" s="1776" t="s">
        <v>16</v>
      </c>
      <c r="C373" s="1776" t="s">
        <v>2969</v>
      </c>
      <c r="D373" s="1776" t="s">
        <v>2970</v>
      </c>
      <c r="E373" s="1776" t="s">
        <v>2256</v>
      </c>
      <c r="F373" s="1776" t="s">
        <v>2971</v>
      </c>
      <c r="G373" s="1776" t="s">
        <v>22</v>
      </c>
      <c r="H373" s="1776" t="s">
        <v>22</v>
      </c>
      <c r="I373" s="1776" t="s">
        <v>852</v>
      </c>
    </row>
    <row r="374" spans="1:9" ht="11.25" customHeight="1">
      <c r="A374" s="1776" t="s">
        <v>2245</v>
      </c>
      <c r="B374" s="1776" t="s">
        <v>16</v>
      </c>
      <c r="C374" s="1776" t="s">
        <v>2972</v>
      </c>
      <c r="D374" s="1776" t="s">
        <v>2973</v>
      </c>
      <c r="E374" s="1776" t="s">
        <v>2974</v>
      </c>
      <c r="F374" s="1776" t="s">
        <v>2277</v>
      </c>
      <c r="G374" s="1776" t="s">
        <v>22</v>
      </c>
      <c r="H374" s="1776" t="s">
        <v>22</v>
      </c>
      <c r="I374" s="1776" t="s">
        <v>852</v>
      </c>
    </row>
    <row r="375" spans="1:9" ht="11.25" customHeight="1">
      <c r="A375" s="1776" t="s">
        <v>2245</v>
      </c>
      <c r="B375" s="1776" t="s">
        <v>16</v>
      </c>
      <c r="C375" s="1776" t="s">
        <v>2830</v>
      </c>
      <c r="D375" s="1776" t="s">
        <v>2831</v>
      </c>
      <c r="E375" s="1776" t="s">
        <v>2832</v>
      </c>
      <c r="F375" s="1776" t="s">
        <v>2277</v>
      </c>
      <c r="G375" s="1776" t="s">
        <v>22</v>
      </c>
      <c r="H375" s="1776" t="s">
        <v>22</v>
      </c>
      <c r="I375" s="1776" t="s">
        <v>852</v>
      </c>
    </row>
    <row r="376" spans="1:9" ht="11.25" customHeight="1">
      <c r="A376" s="1776" t="s">
        <v>2245</v>
      </c>
      <c r="B376" s="1776" t="s">
        <v>16</v>
      </c>
      <c r="C376" s="1776" t="s">
        <v>2975</v>
      </c>
      <c r="D376" s="1776" t="s">
        <v>2976</v>
      </c>
      <c r="E376" s="1776" t="s">
        <v>2977</v>
      </c>
      <c r="F376" s="1776" t="s">
        <v>2446</v>
      </c>
      <c r="G376" s="1776" t="s">
        <v>22</v>
      </c>
      <c r="H376" s="1776" t="s">
        <v>22</v>
      </c>
      <c r="I376" s="1776" t="s">
        <v>852</v>
      </c>
    </row>
    <row r="377" spans="1:9" ht="11.25" customHeight="1">
      <c r="A377" s="1776" t="s">
        <v>2245</v>
      </c>
      <c r="B377" s="1776" t="s">
        <v>16</v>
      </c>
      <c r="C377" s="1776" t="s">
        <v>2836</v>
      </c>
      <c r="D377" s="1776" t="s">
        <v>2837</v>
      </c>
      <c r="E377" s="1776" t="s">
        <v>2584</v>
      </c>
      <c r="F377" s="1776" t="s">
        <v>2838</v>
      </c>
      <c r="G377" s="1776" t="s">
        <v>22</v>
      </c>
      <c r="H377" s="1776" t="s">
        <v>22</v>
      </c>
      <c r="I377" s="1776" t="s">
        <v>852</v>
      </c>
    </row>
    <row r="378" spans="1:9" ht="11.25" customHeight="1">
      <c r="A378" s="1776" t="s">
        <v>2245</v>
      </c>
      <c r="B378" s="1776" t="s">
        <v>16</v>
      </c>
      <c r="C378" s="1776" t="s">
        <v>2839</v>
      </c>
      <c r="D378" s="1776" t="s">
        <v>2840</v>
      </c>
      <c r="E378" s="1776" t="s">
        <v>2524</v>
      </c>
      <c r="F378" s="1776" t="s">
        <v>2611</v>
      </c>
      <c r="G378" s="1776" t="s">
        <v>22</v>
      </c>
      <c r="H378" s="1776" t="s">
        <v>22</v>
      </c>
      <c r="I378" s="1776" t="s">
        <v>852</v>
      </c>
    </row>
    <row r="379" spans="1:9" ht="11.25" customHeight="1">
      <c r="A379" s="1776" t="s">
        <v>2245</v>
      </c>
      <c r="B379" s="1776" t="s">
        <v>16</v>
      </c>
      <c r="C379" s="1776" t="s">
        <v>2841</v>
      </c>
      <c r="D379" s="1776" t="s">
        <v>2842</v>
      </c>
      <c r="E379" s="1776" t="s">
        <v>2524</v>
      </c>
      <c r="F379" s="1776" t="s">
        <v>2843</v>
      </c>
      <c r="G379" s="1776" t="s">
        <v>22</v>
      </c>
      <c r="H379" s="1776" t="s">
        <v>22</v>
      </c>
      <c r="I379" s="1776" t="s">
        <v>852</v>
      </c>
    </row>
    <row r="380" spans="1:9" ht="11.25" customHeight="1">
      <c r="A380" s="1776" t="s">
        <v>2245</v>
      </c>
      <c r="B380" s="1776" t="s">
        <v>16</v>
      </c>
      <c r="C380" s="1776" t="s">
        <v>2844</v>
      </c>
      <c r="D380" s="1776" t="s">
        <v>2845</v>
      </c>
      <c r="E380" s="1776" t="s">
        <v>2308</v>
      </c>
      <c r="F380" s="1776" t="s">
        <v>2846</v>
      </c>
      <c r="G380" s="1776" t="s">
        <v>22</v>
      </c>
      <c r="H380" s="1776" t="s">
        <v>22</v>
      </c>
      <c r="I380" s="1776" t="s">
        <v>852</v>
      </c>
    </row>
    <row r="381" spans="1:9" ht="11.25" customHeight="1">
      <c r="A381" s="1776" t="s">
        <v>2245</v>
      </c>
      <c r="B381" s="1776" t="s">
        <v>16</v>
      </c>
      <c r="C381" s="1776" t="s">
        <v>2847</v>
      </c>
      <c r="D381" s="1776" t="s">
        <v>2848</v>
      </c>
      <c r="E381" s="1776" t="s">
        <v>2308</v>
      </c>
      <c r="F381" s="1776" t="s">
        <v>2849</v>
      </c>
      <c r="G381" s="1776" t="s">
        <v>22</v>
      </c>
      <c r="H381" s="1776" t="s">
        <v>22</v>
      </c>
      <c r="I381" s="1776" t="s">
        <v>852</v>
      </c>
    </row>
    <row r="382" spans="1:9" ht="11.25" customHeight="1">
      <c r="A382" s="1776" t="s">
        <v>2245</v>
      </c>
      <c r="B382" s="1776" t="s">
        <v>16</v>
      </c>
      <c r="C382" s="1776" t="s">
        <v>2850</v>
      </c>
      <c r="D382" s="1776" t="s">
        <v>2851</v>
      </c>
      <c r="E382" s="1776" t="s">
        <v>2308</v>
      </c>
      <c r="F382" s="1776" t="s">
        <v>2852</v>
      </c>
      <c r="G382" s="1776" t="s">
        <v>22</v>
      </c>
      <c r="H382" s="1776" t="s">
        <v>22</v>
      </c>
      <c r="I382" s="1776" t="s">
        <v>852</v>
      </c>
    </row>
    <row r="383" spans="1:9" ht="11.25" customHeight="1">
      <c r="A383" s="1776" t="s">
        <v>2245</v>
      </c>
      <c r="B383" s="1776" t="s">
        <v>16</v>
      </c>
      <c r="C383" s="1776" t="s">
        <v>2853</v>
      </c>
      <c r="D383" s="1776" t="s">
        <v>2854</v>
      </c>
      <c r="E383" s="1776" t="s">
        <v>2608</v>
      </c>
      <c r="F383" s="1776" t="s">
        <v>2855</v>
      </c>
      <c r="G383" s="1776" t="s">
        <v>22</v>
      </c>
      <c r="H383" s="1776" t="s">
        <v>22</v>
      </c>
      <c r="I383" s="1776" t="s">
        <v>852</v>
      </c>
    </row>
    <row r="384" spans="1:9" ht="11.25" customHeight="1">
      <c r="A384" s="1776" t="s">
        <v>2245</v>
      </c>
      <c r="B384" s="1776" t="s">
        <v>16</v>
      </c>
      <c r="C384" s="1776" t="s">
        <v>2856</v>
      </c>
      <c r="D384" s="1776" t="s">
        <v>2857</v>
      </c>
      <c r="E384" s="1776" t="s">
        <v>2608</v>
      </c>
      <c r="F384" s="1776" t="s">
        <v>2858</v>
      </c>
      <c r="G384" s="1776" t="s">
        <v>2859</v>
      </c>
      <c r="H384" s="1776" t="s">
        <v>22</v>
      </c>
      <c r="I384" s="1776" t="s">
        <v>852</v>
      </c>
    </row>
    <row r="385" spans="1:9" ht="11.25" customHeight="1">
      <c r="A385" s="1776" t="s">
        <v>2245</v>
      </c>
      <c r="B385" s="1776" t="s">
        <v>16</v>
      </c>
      <c r="C385" s="1776" t="s">
        <v>2860</v>
      </c>
      <c r="D385" s="1776" t="s">
        <v>2861</v>
      </c>
      <c r="E385" s="1776" t="s">
        <v>2862</v>
      </c>
      <c r="F385" s="1776" t="s">
        <v>2703</v>
      </c>
      <c r="G385" s="1776" t="s">
        <v>22</v>
      </c>
      <c r="H385" s="1776" t="s">
        <v>22</v>
      </c>
      <c r="I385" s="1776" t="s">
        <v>852</v>
      </c>
    </row>
    <row r="386" spans="1:9" ht="11.25" customHeight="1">
      <c r="A386" s="1776" t="s">
        <v>2245</v>
      </c>
      <c r="B386" s="1776" t="s">
        <v>16</v>
      </c>
      <c r="C386" s="1776" t="s">
        <v>2863</v>
      </c>
      <c r="D386" s="1776" t="s">
        <v>2864</v>
      </c>
      <c r="E386" s="1776" t="s">
        <v>2865</v>
      </c>
      <c r="F386" s="1776" t="s">
        <v>2312</v>
      </c>
      <c r="G386" s="1776" t="s">
        <v>22</v>
      </c>
      <c r="H386" s="1776" t="s">
        <v>22</v>
      </c>
      <c r="I386" s="1776" t="s">
        <v>852</v>
      </c>
    </row>
    <row r="387" spans="1:9" ht="11.25" customHeight="1">
      <c r="A387" s="1776" t="s">
        <v>2245</v>
      </c>
      <c r="B387" s="1776" t="s">
        <v>16</v>
      </c>
      <c r="C387" s="1776" t="s">
        <v>2866</v>
      </c>
      <c r="D387" s="1776" t="s">
        <v>2867</v>
      </c>
      <c r="E387" s="1776" t="s">
        <v>2868</v>
      </c>
      <c r="F387" s="1776" t="s">
        <v>2475</v>
      </c>
      <c r="G387" s="1776" t="s">
        <v>22</v>
      </c>
      <c r="H387" s="1776" t="s">
        <v>22</v>
      </c>
      <c r="I387" s="1776" t="s">
        <v>852</v>
      </c>
    </row>
    <row r="388" spans="1:9" ht="11.25" customHeight="1">
      <c r="A388" s="1776" t="s">
        <v>2245</v>
      </c>
      <c r="B388" s="1776" t="s">
        <v>16</v>
      </c>
      <c r="C388" s="1776" t="s">
        <v>2872</v>
      </c>
      <c r="D388" s="1776" t="s">
        <v>2873</v>
      </c>
      <c r="E388" s="1776" t="s">
        <v>2807</v>
      </c>
      <c r="F388" s="1776" t="s">
        <v>2703</v>
      </c>
      <c r="G388" s="1776" t="s">
        <v>2874</v>
      </c>
      <c r="H388" s="1776" t="s">
        <v>22</v>
      </c>
      <c r="I388" s="1776" t="s">
        <v>852</v>
      </c>
    </row>
    <row r="389" spans="1:9" ht="11.25" customHeight="1">
      <c r="A389" s="1776" t="s">
        <v>2245</v>
      </c>
      <c r="B389" s="1776" t="s">
        <v>16</v>
      </c>
      <c r="C389" s="1776" t="s">
        <v>2250</v>
      </c>
      <c r="D389" s="1776" t="s">
        <v>2251</v>
      </c>
      <c r="E389" s="1776" t="s">
        <v>2252</v>
      </c>
      <c r="F389" s="1776" t="s">
        <v>2253</v>
      </c>
      <c r="G389" s="1776" t="s">
        <v>22</v>
      </c>
      <c r="H389" s="1776" t="s">
        <v>22</v>
      </c>
      <c r="I389" s="1776" t="s">
        <v>905</v>
      </c>
    </row>
    <row r="390" spans="1:9" ht="11.25" customHeight="1">
      <c r="A390" s="1776" t="s">
        <v>2245</v>
      </c>
      <c r="B390" s="1776" t="s">
        <v>16</v>
      </c>
      <c r="C390" s="1776" t="s">
        <v>2254</v>
      </c>
      <c r="D390" s="1776" t="s">
        <v>2255</v>
      </c>
      <c r="E390" s="1776" t="s">
        <v>2256</v>
      </c>
      <c r="F390" s="1776" t="s">
        <v>2257</v>
      </c>
      <c r="G390" s="1776" t="s">
        <v>22</v>
      </c>
      <c r="H390" s="1776" t="s">
        <v>22</v>
      </c>
      <c r="I390" s="1776" t="s">
        <v>905</v>
      </c>
    </row>
    <row r="391" spans="1:9" ht="11.25" customHeight="1">
      <c r="A391" s="1776" t="s">
        <v>2245</v>
      </c>
      <c r="B391" s="1776" t="s">
        <v>16</v>
      </c>
      <c r="C391" s="1776" t="s">
        <v>2265</v>
      </c>
      <c r="D391" s="1776" t="s">
        <v>2266</v>
      </c>
      <c r="E391" s="1776" t="s">
        <v>2267</v>
      </c>
      <c r="F391" s="1776" t="s">
        <v>2268</v>
      </c>
      <c r="G391" s="1776" t="s">
        <v>2269</v>
      </c>
      <c r="H391" s="1776" t="s">
        <v>22</v>
      </c>
      <c r="I391" s="1776" t="s">
        <v>905</v>
      </c>
    </row>
    <row r="392" spans="1:9" ht="11.25" customHeight="1">
      <c r="A392" s="1776" t="s">
        <v>2245</v>
      </c>
      <c r="B392" s="1776" t="s">
        <v>16</v>
      </c>
      <c r="C392" s="1776" t="s">
        <v>2274</v>
      </c>
      <c r="D392" s="1776" t="s">
        <v>2275</v>
      </c>
      <c r="E392" s="1776" t="s">
        <v>2276</v>
      </c>
      <c r="F392" s="1776" t="s">
        <v>2277</v>
      </c>
      <c r="G392" s="1776" t="s">
        <v>2278</v>
      </c>
      <c r="H392" s="1776" t="s">
        <v>22</v>
      </c>
      <c r="I392" s="1776" t="s">
        <v>905</v>
      </c>
    </row>
    <row r="393" spans="1:9" ht="11.25" customHeight="1">
      <c r="A393" s="1776" t="s">
        <v>2245</v>
      </c>
      <c r="B393" s="1776" t="s">
        <v>16</v>
      </c>
      <c r="C393" s="1776" t="s">
        <v>2878</v>
      </c>
      <c r="D393" s="1776" t="s">
        <v>2879</v>
      </c>
      <c r="E393" s="1776" t="s">
        <v>2880</v>
      </c>
      <c r="F393" s="1776" t="s">
        <v>2320</v>
      </c>
      <c r="G393" s="1776" t="s">
        <v>2881</v>
      </c>
      <c r="H393" s="1776" t="s">
        <v>22</v>
      </c>
      <c r="I393" s="1776" t="s">
        <v>905</v>
      </c>
    </row>
    <row r="394" spans="1:9" ht="11.25" customHeight="1">
      <c r="A394" s="1776" t="s">
        <v>2245</v>
      </c>
      <c r="B394" s="1776" t="s">
        <v>16</v>
      </c>
      <c r="C394" s="1776" t="s">
        <v>2882</v>
      </c>
      <c r="D394" s="1776" t="s">
        <v>2280</v>
      </c>
      <c r="E394" s="1776" t="s">
        <v>2281</v>
      </c>
      <c r="F394" s="1776" t="s">
        <v>2883</v>
      </c>
      <c r="G394" s="1776" t="s">
        <v>2884</v>
      </c>
      <c r="H394" s="1776" t="s">
        <v>22</v>
      </c>
      <c r="I394" s="1776" t="s">
        <v>905</v>
      </c>
    </row>
    <row r="395" spans="1:9" ht="11.25" customHeight="1">
      <c r="A395" s="1776" t="s">
        <v>2245</v>
      </c>
      <c r="B395" s="1776" t="s">
        <v>16</v>
      </c>
      <c r="C395" s="1776" t="s">
        <v>2279</v>
      </c>
      <c r="D395" s="1776" t="s">
        <v>2280</v>
      </c>
      <c r="E395" s="1776" t="s">
        <v>2281</v>
      </c>
      <c r="F395" s="1776" t="s">
        <v>2282</v>
      </c>
      <c r="G395" s="1776" t="s">
        <v>22</v>
      </c>
      <c r="H395" s="1776" t="s">
        <v>22</v>
      </c>
      <c r="I395" s="1776" t="s">
        <v>905</v>
      </c>
    </row>
    <row r="396" spans="1:9" ht="11.25" customHeight="1">
      <c r="A396" s="1776" t="s">
        <v>2245</v>
      </c>
      <c r="B396" s="1776" t="s">
        <v>16</v>
      </c>
      <c r="C396" s="1776" t="s">
        <v>2283</v>
      </c>
      <c r="D396" s="1776" t="s">
        <v>2284</v>
      </c>
      <c r="E396" s="1776" t="s">
        <v>2285</v>
      </c>
      <c r="F396" s="1776" t="s">
        <v>2286</v>
      </c>
      <c r="G396" s="1776" t="s">
        <v>2287</v>
      </c>
      <c r="H396" s="1776" t="s">
        <v>22</v>
      </c>
      <c r="I396" s="1776" t="s">
        <v>905</v>
      </c>
    </row>
    <row r="397" spans="1:9" ht="11.25" customHeight="1">
      <c r="A397" s="1776" t="s">
        <v>2245</v>
      </c>
      <c r="B397" s="1776" t="s">
        <v>16</v>
      </c>
      <c r="C397" s="1776" t="s">
        <v>2297</v>
      </c>
      <c r="D397" s="1776" t="s">
        <v>2298</v>
      </c>
      <c r="E397" s="1776" t="s">
        <v>2299</v>
      </c>
      <c r="F397" s="1776" t="s">
        <v>2300</v>
      </c>
      <c r="G397" s="1776" t="s">
        <v>2301</v>
      </c>
      <c r="H397" s="1776" t="s">
        <v>22</v>
      </c>
      <c r="I397" s="1776" t="s">
        <v>905</v>
      </c>
    </row>
    <row r="398" spans="1:9" ht="11.25" customHeight="1">
      <c r="A398" s="1776" t="s">
        <v>2245</v>
      </c>
      <c r="B398" s="1776" t="s">
        <v>16</v>
      </c>
      <c r="C398" s="1776" t="s">
        <v>2306</v>
      </c>
      <c r="D398" s="1776" t="s">
        <v>2307</v>
      </c>
      <c r="E398" s="1776" t="s">
        <v>2308</v>
      </c>
      <c r="F398" s="1776" t="s">
        <v>2286</v>
      </c>
      <c r="G398" s="1776" t="s">
        <v>22</v>
      </c>
      <c r="H398" s="1776" t="s">
        <v>22</v>
      </c>
      <c r="I398" s="1776" t="s">
        <v>905</v>
      </c>
    </row>
    <row r="399" spans="1:9" ht="11.25" customHeight="1">
      <c r="A399" s="1776" t="s">
        <v>2245</v>
      </c>
      <c r="B399" s="1776" t="s">
        <v>16</v>
      </c>
      <c r="C399" s="1776" t="s">
        <v>2889</v>
      </c>
      <c r="D399" s="1776" t="s">
        <v>2890</v>
      </c>
      <c r="E399" s="1776" t="s">
        <v>2891</v>
      </c>
      <c r="F399" s="1776" t="s">
        <v>2332</v>
      </c>
      <c r="G399" s="1776" t="s">
        <v>22</v>
      </c>
      <c r="H399" s="1776" t="s">
        <v>22</v>
      </c>
      <c r="I399" s="1776" t="s">
        <v>905</v>
      </c>
    </row>
    <row r="400" spans="1:9" ht="11.25" customHeight="1">
      <c r="A400" s="1776" t="s">
        <v>2245</v>
      </c>
      <c r="B400" s="1776" t="s">
        <v>16</v>
      </c>
      <c r="C400" s="1776" t="s">
        <v>2333</v>
      </c>
      <c r="D400" s="1776" t="s">
        <v>2334</v>
      </c>
      <c r="E400" s="1776" t="s">
        <v>2335</v>
      </c>
      <c r="F400" s="1776" t="s">
        <v>2273</v>
      </c>
      <c r="G400" s="1776" t="s">
        <v>2336</v>
      </c>
      <c r="H400" s="1776" t="s">
        <v>22</v>
      </c>
      <c r="I400" s="1776" t="s">
        <v>905</v>
      </c>
    </row>
    <row r="401" spans="1:9" ht="11.25" customHeight="1">
      <c r="A401" s="1776" t="s">
        <v>2245</v>
      </c>
      <c r="B401" s="1776" t="s">
        <v>16</v>
      </c>
      <c r="C401" s="1776" t="s">
        <v>13</v>
      </c>
      <c r="D401" s="1776" t="s">
        <v>46</v>
      </c>
      <c r="E401" s="1776" t="s">
        <v>49</v>
      </c>
      <c r="F401" s="1776" t="s">
        <v>51</v>
      </c>
      <c r="G401" s="1776" t="s">
        <v>22</v>
      </c>
      <c r="H401" s="1776" t="s">
        <v>22</v>
      </c>
      <c r="I401" s="1776" t="s">
        <v>905</v>
      </c>
    </row>
    <row r="402" spans="1:9" ht="11.25" customHeight="1">
      <c r="A402" s="1776" t="s">
        <v>2245</v>
      </c>
      <c r="B402" s="1776" t="s">
        <v>16</v>
      </c>
      <c r="C402" s="1776" t="s">
        <v>2978</v>
      </c>
      <c r="D402" s="1776" t="s">
        <v>2979</v>
      </c>
      <c r="E402" s="1776" t="s">
        <v>2980</v>
      </c>
      <c r="F402" s="1776" t="s">
        <v>2277</v>
      </c>
      <c r="G402" s="1776" t="s">
        <v>22</v>
      </c>
      <c r="H402" s="1776" t="s">
        <v>22</v>
      </c>
      <c r="I402" s="1776" t="s">
        <v>905</v>
      </c>
    </row>
    <row r="403" spans="1:9" ht="11.25" customHeight="1">
      <c r="A403" s="1776" t="s">
        <v>2245</v>
      </c>
      <c r="B403" s="1776" t="s">
        <v>16</v>
      </c>
      <c r="C403" s="1776" t="s">
        <v>2346</v>
      </c>
      <c r="D403" s="1776" t="s">
        <v>2347</v>
      </c>
      <c r="E403" s="1776" t="s">
        <v>2348</v>
      </c>
      <c r="F403" s="1776" t="s">
        <v>2349</v>
      </c>
      <c r="G403" s="1776" t="s">
        <v>2350</v>
      </c>
      <c r="H403" s="1776" t="s">
        <v>22</v>
      </c>
      <c r="I403" s="1776" t="s">
        <v>905</v>
      </c>
    </row>
    <row r="404" spans="1:9" ht="11.25" customHeight="1">
      <c r="A404" s="1776" t="s">
        <v>2245</v>
      </c>
      <c r="B404" s="1776" t="s">
        <v>16</v>
      </c>
      <c r="C404" s="1776" t="s">
        <v>2358</v>
      </c>
      <c r="D404" s="1776" t="s">
        <v>2359</v>
      </c>
      <c r="E404" s="1776" t="s">
        <v>2360</v>
      </c>
      <c r="F404" s="1776" t="s">
        <v>2361</v>
      </c>
      <c r="G404" s="1776" t="s">
        <v>22</v>
      </c>
      <c r="H404" s="1776" t="s">
        <v>22</v>
      </c>
      <c r="I404" s="1776" t="s">
        <v>905</v>
      </c>
    </row>
    <row r="405" spans="1:9" ht="11.25" customHeight="1">
      <c r="A405" s="1776" t="s">
        <v>2245</v>
      </c>
      <c r="B405" s="1776" t="s">
        <v>16</v>
      </c>
      <c r="C405" s="1776" t="s">
        <v>2387</v>
      </c>
      <c r="D405" s="1776" t="s">
        <v>2388</v>
      </c>
      <c r="E405" s="1776" t="s">
        <v>2389</v>
      </c>
      <c r="F405" s="1776" t="s">
        <v>2390</v>
      </c>
      <c r="G405" s="1776" t="s">
        <v>22</v>
      </c>
      <c r="H405" s="1776" t="s">
        <v>22</v>
      </c>
      <c r="I405" s="1776" t="s">
        <v>905</v>
      </c>
    </row>
    <row r="406" spans="1:9" ht="11.25" customHeight="1">
      <c r="A406" s="1776" t="s">
        <v>2245</v>
      </c>
      <c r="B406" s="1776" t="s">
        <v>16</v>
      </c>
      <c r="C406" s="1776" t="s">
        <v>2399</v>
      </c>
      <c r="D406" s="1776" t="s">
        <v>2400</v>
      </c>
      <c r="E406" s="1776" t="s">
        <v>2401</v>
      </c>
      <c r="F406" s="1776" t="s">
        <v>2402</v>
      </c>
      <c r="G406" s="1776" t="s">
        <v>2403</v>
      </c>
      <c r="H406" s="1776" t="s">
        <v>22</v>
      </c>
      <c r="I406" s="1776" t="s">
        <v>905</v>
      </c>
    </row>
    <row r="407" spans="1:9" ht="11.25" customHeight="1">
      <c r="A407" s="1776" t="s">
        <v>2245</v>
      </c>
      <c r="B407" s="1776" t="s">
        <v>16</v>
      </c>
      <c r="C407" s="1776" t="s">
        <v>2408</v>
      </c>
      <c r="D407" s="1776" t="s">
        <v>2409</v>
      </c>
      <c r="E407" s="1776" t="s">
        <v>2410</v>
      </c>
      <c r="F407" s="1776" t="s">
        <v>2402</v>
      </c>
      <c r="G407" s="1776" t="s">
        <v>2411</v>
      </c>
      <c r="H407" s="1776" t="s">
        <v>22</v>
      </c>
      <c r="I407" s="1776" t="s">
        <v>905</v>
      </c>
    </row>
    <row r="408" spans="1:9" ht="11.25" customHeight="1">
      <c r="A408" s="1776" t="s">
        <v>2245</v>
      </c>
      <c r="B408" s="1776" t="s">
        <v>16</v>
      </c>
      <c r="C408" s="1776" t="s">
        <v>2895</v>
      </c>
      <c r="D408" s="1776" t="s">
        <v>2896</v>
      </c>
      <c r="E408" s="1776" t="s">
        <v>2897</v>
      </c>
      <c r="F408" s="1776" t="s">
        <v>51</v>
      </c>
      <c r="G408" s="1776" t="s">
        <v>22</v>
      </c>
      <c r="H408" s="1776" t="s">
        <v>22</v>
      </c>
      <c r="I408" s="1776" t="s">
        <v>905</v>
      </c>
    </row>
    <row r="409" spans="1:9" ht="11.25" customHeight="1">
      <c r="A409" s="1776" t="s">
        <v>2245</v>
      </c>
      <c r="B409" s="1776" t="s">
        <v>16</v>
      </c>
      <c r="C409" s="1776" t="s">
        <v>2415</v>
      </c>
      <c r="D409" s="1776" t="s">
        <v>2416</v>
      </c>
      <c r="E409" s="1776" t="s">
        <v>2417</v>
      </c>
      <c r="F409" s="1776" t="s">
        <v>2268</v>
      </c>
      <c r="G409" s="1776" t="s">
        <v>22</v>
      </c>
      <c r="H409" s="1776" t="s">
        <v>22</v>
      </c>
      <c r="I409" s="1776" t="s">
        <v>905</v>
      </c>
    </row>
    <row r="410" spans="1:9" ht="11.25" customHeight="1">
      <c r="A410" s="1776" t="s">
        <v>2245</v>
      </c>
      <c r="B410" s="1776" t="s">
        <v>16</v>
      </c>
      <c r="C410" s="1776" t="s">
        <v>2418</v>
      </c>
      <c r="D410" s="1776" t="s">
        <v>2419</v>
      </c>
      <c r="E410" s="1776" t="s">
        <v>2420</v>
      </c>
      <c r="F410" s="1776" t="s">
        <v>2300</v>
      </c>
      <c r="G410" s="1776" t="s">
        <v>22</v>
      </c>
      <c r="H410" s="1776" t="s">
        <v>22</v>
      </c>
      <c r="I410" s="1776" t="s">
        <v>905</v>
      </c>
    </row>
    <row r="411" spans="1:9" ht="11.25" customHeight="1">
      <c r="A411" s="1776" t="s">
        <v>2245</v>
      </c>
      <c r="B411" s="1776" t="s">
        <v>16</v>
      </c>
      <c r="C411" s="1776" t="s">
        <v>2421</v>
      </c>
      <c r="D411" s="1776" t="s">
        <v>2422</v>
      </c>
      <c r="E411" s="1776" t="s">
        <v>2423</v>
      </c>
      <c r="F411" s="1776" t="s">
        <v>2424</v>
      </c>
      <c r="G411" s="1776" t="s">
        <v>2425</v>
      </c>
      <c r="H411" s="1776" t="s">
        <v>22</v>
      </c>
      <c r="I411" s="1776" t="s">
        <v>905</v>
      </c>
    </row>
    <row r="412" spans="1:9" ht="11.25" customHeight="1">
      <c r="A412" s="1776" t="s">
        <v>2245</v>
      </c>
      <c r="B412" s="1776" t="s">
        <v>16</v>
      </c>
      <c r="C412" s="1776" t="s">
        <v>2426</v>
      </c>
      <c r="D412" s="1776" t="s">
        <v>2427</v>
      </c>
      <c r="E412" s="1776" t="s">
        <v>2428</v>
      </c>
      <c r="F412" s="1776" t="s">
        <v>2424</v>
      </c>
      <c r="G412" s="1776" t="s">
        <v>2429</v>
      </c>
      <c r="H412" s="1776" t="s">
        <v>22</v>
      </c>
      <c r="I412" s="1776" t="s">
        <v>905</v>
      </c>
    </row>
    <row r="413" spans="1:9" ht="11.25" customHeight="1">
      <c r="A413" s="1776" t="s">
        <v>2245</v>
      </c>
      <c r="B413" s="1776" t="s">
        <v>16</v>
      </c>
      <c r="C413" s="1776" t="s">
        <v>2436</v>
      </c>
      <c r="D413" s="1776" t="s">
        <v>2437</v>
      </c>
      <c r="E413" s="1776" t="s">
        <v>2438</v>
      </c>
      <c r="F413" s="1776" t="s">
        <v>2300</v>
      </c>
      <c r="G413" s="1776" t="s">
        <v>2439</v>
      </c>
      <c r="H413" s="1776" t="s">
        <v>22</v>
      </c>
      <c r="I413" s="1776" t="s">
        <v>905</v>
      </c>
    </row>
    <row r="414" spans="1:9" ht="11.25" customHeight="1">
      <c r="A414" s="1776" t="s">
        <v>2245</v>
      </c>
      <c r="B414" s="1776" t="s">
        <v>16</v>
      </c>
      <c r="C414" s="1776" t="s">
        <v>2447</v>
      </c>
      <c r="D414" s="1776" t="s">
        <v>2448</v>
      </c>
      <c r="E414" s="1776" t="s">
        <v>2449</v>
      </c>
      <c r="F414" s="1776" t="s">
        <v>2286</v>
      </c>
      <c r="G414" s="1776" t="s">
        <v>2450</v>
      </c>
      <c r="H414" s="1776" t="s">
        <v>22</v>
      </c>
      <c r="I414" s="1776" t="s">
        <v>905</v>
      </c>
    </row>
    <row r="415" spans="1:9" ht="11.25" customHeight="1">
      <c r="A415" s="1776" t="s">
        <v>2245</v>
      </c>
      <c r="B415" s="1776" t="s">
        <v>16</v>
      </c>
      <c r="C415" s="1776" t="s">
        <v>2451</v>
      </c>
      <c r="D415" s="1776" t="s">
        <v>2452</v>
      </c>
      <c r="E415" s="1776" t="s">
        <v>2453</v>
      </c>
      <c r="F415" s="1776" t="s">
        <v>2454</v>
      </c>
      <c r="G415" s="1776" t="s">
        <v>22</v>
      </c>
      <c r="H415" s="1776" t="s">
        <v>22</v>
      </c>
      <c r="I415" s="1776" t="s">
        <v>905</v>
      </c>
    </row>
    <row r="416" spans="1:9" ht="11.25" customHeight="1">
      <c r="A416" s="1776" t="s">
        <v>2245</v>
      </c>
      <c r="B416" s="1776" t="s">
        <v>16</v>
      </c>
      <c r="C416" s="1776" t="s">
        <v>2455</v>
      </c>
      <c r="D416" s="1776" t="s">
        <v>2456</v>
      </c>
      <c r="E416" s="1776" t="s">
        <v>2457</v>
      </c>
      <c r="F416" s="1776" t="s">
        <v>2402</v>
      </c>
      <c r="G416" s="1776" t="s">
        <v>22</v>
      </c>
      <c r="H416" s="1776" t="s">
        <v>22</v>
      </c>
      <c r="I416" s="1776" t="s">
        <v>905</v>
      </c>
    </row>
    <row r="417" spans="1:9" ht="11.25" customHeight="1">
      <c r="A417" s="1776" t="s">
        <v>2245</v>
      </c>
      <c r="B417" s="1776" t="s">
        <v>16</v>
      </c>
      <c r="C417" s="1776" t="s">
        <v>2458</v>
      </c>
      <c r="D417" s="1776" t="s">
        <v>2459</v>
      </c>
      <c r="E417" s="1776" t="s">
        <v>2460</v>
      </c>
      <c r="F417" s="1776" t="s">
        <v>2461</v>
      </c>
      <c r="G417" s="1776" t="s">
        <v>22</v>
      </c>
      <c r="H417" s="1776" t="s">
        <v>22</v>
      </c>
      <c r="I417" s="1776" t="s">
        <v>905</v>
      </c>
    </row>
    <row r="418" spans="1:9" ht="11.25" customHeight="1">
      <c r="A418" s="1776" t="s">
        <v>2245</v>
      </c>
      <c r="B418" s="1776" t="s">
        <v>16</v>
      </c>
      <c r="C418" s="1776" t="s">
        <v>2462</v>
      </c>
      <c r="D418" s="1776" t="s">
        <v>2463</v>
      </c>
      <c r="E418" s="1776" t="s">
        <v>2464</v>
      </c>
      <c r="F418" s="1776" t="s">
        <v>2402</v>
      </c>
      <c r="G418" s="1776" t="s">
        <v>22</v>
      </c>
      <c r="H418" s="1776" t="s">
        <v>22</v>
      </c>
      <c r="I418" s="1776" t="s">
        <v>905</v>
      </c>
    </row>
    <row r="419" spans="1:9" ht="11.25" customHeight="1">
      <c r="A419" s="1776" t="s">
        <v>2245</v>
      </c>
      <c r="B419" s="1776" t="s">
        <v>16</v>
      </c>
      <c r="C419" s="1776" t="s">
        <v>2465</v>
      </c>
      <c r="D419" s="1776" t="s">
        <v>2466</v>
      </c>
      <c r="E419" s="1776" t="s">
        <v>2467</v>
      </c>
      <c r="F419" s="1776" t="s">
        <v>2468</v>
      </c>
      <c r="G419" s="1776" t="s">
        <v>22</v>
      </c>
      <c r="H419" s="1776" t="s">
        <v>22</v>
      </c>
      <c r="I419" s="1776" t="s">
        <v>905</v>
      </c>
    </row>
    <row r="420" spans="1:9" ht="11.25" customHeight="1">
      <c r="A420" s="1776" t="s">
        <v>2245</v>
      </c>
      <c r="B420" s="1776" t="s">
        <v>16</v>
      </c>
      <c r="C420" s="1776" t="s">
        <v>2469</v>
      </c>
      <c r="D420" s="1776" t="s">
        <v>2470</v>
      </c>
      <c r="E420" s="1776" t="s">
        <v>2471</v>
      </c>
      <c r="F420" s="1776" t="s">
        <v>2253</v>
      </c>
      <c r="G420" s="1776" t="s">
        <v>22</v>
      </c>
      <c r="H420" s="1776" t="s">
        <v>22</v>
      </c>
      <c r="I420" s="1776" t="s">
        <v>905</v>
      </c>
    </row>
    <row r="421" spans="1:9" ht="11.25" customHeight="1">
      <c r="A421" s="1776" t="s">
        <v>2245</v>
      </c>
      <c r="B421" s="1776" t="s">
        <v>16</v>
      </c>
      <c r="C421" s="1776" t="s">
        <v>2472</v>
      </c>
      <c r="D421" s="1776" t="s">
        <v>2473</v>
      </c>
      <c r="E421" s="1776" t="s">
        <v>2474</v>
      </c>
      <c r="F421" s="1776" t="s">
        <v>2475</v>
      </c>
      <c r="G421" s="1776" t="s">
        <v>22</v>
      </c>
      <c r="H421" s="1776" t="s">
        <v>22</v>
      </c>
      <c r="I421" s="1776" t="s">
        <v>905</v>
      </c>
    </row>
    <row r="422" spans="1:9" ht="11.25" customHeight="1">
      <c r="A422" s="1776" t="s">
        <v>2245</v>
      </c>
      <c r="B422" s="1776" t="s">
        <v>16</v>
      </c>
      <c r="C422" s="1776" t="s">
        <v>2476</v>
      </c>
      <c r="D422" s="1776" t="s">
        <v>2477</v>
      </c>
      <c r="E422" s="1776" t="s">
        <v>2478</v>
      </c>
      <c r="F422" s="1776" t="s">
        <v>2253</v>
      </c>
      <c r="G422" s="1776" t="s">
        <v>2479</v>
      </c>
      <c r="H422" s="1776" t="s">
        <v>22</v>
      </c>
      <c r="I422" s="1776" t="s">
        <v>905</v>
      </c>
    </row>
    <row r="423" spans="1:9" ht="11.25" customHeight="1">
      <c r="A423" s="1776" t="s">
        <v>2245</v>
      </c>
      <c r="B423" s="1776" t="s">
        <v>16</v>
      </c>
      <c r="C423" s="1776" t="s">
        <v>2487</v>
      </c>
      <c r="D423" s="1776" t="s">
        <v>2488</v>
      </c>
      <c r="E423" s="1776" t="s">
        <v>2489</v>
      </c>
      <c r="F423" s="1776" t="s">
        <v>2312</v>
      </c>
      <c r="G423" s="1776" t="s">
        <v>22</v>
      </c>
      <c r="H423" s="1776" t="s">
        <v>22</v>
      </c>
      <c r="I423" s="1776" t="s">
        <v>905</v>
      </c>
    </row>
    <row r="424" spans="1:9" ht="11.25" customHeight="1">
      <c r="A424" s="1776" t="s">
        <v>2245</v>
      </c>
      <c r="B424" s="1776" t="s">
        <v>16</v>
      </c>
      <c r="C424" s="1776" t="s">
        <v>2490</v>
      </c>
      <c r="D424" s="1776" t="s">
        <v>2491</v>
      </c>
      <c r="E424" s="1776" t="s">
        <v>2492</v>
      </c>
      <c r="F424" s="1776" t="s">
        <v>2273</v>
      </c>
      <c r="G424" s="1776" t="s">
        <v>2493</v>
      </c>
      <c r="H424" s="1776" t="s">
        <v>22</v>
      </c>
      <c r="I424" s="1776" t="s">
        <v>905</v>
      </c>
    </row>
    <row r="425" spans="1:9" ht="11.25" customHeight="1">
      <c r="A425" s="1776" t="s">
        <v>2245</v>
      </c>
      <c r="B425" s="1776" t="s">
        <v>16</v>
      </c>
      <c r="C425" s="1776" t="s">
        <v>2898</v>
      </c>
      <c r="D425" s="1776" t="s">
        <v>2899</v>
      </c>
      <c r="E425" s="1776" t="s">
        <v>2900</v>
      </c>
      <c r="F425" s="1776" t="s">
        <v>2286</v>
      </c>
      <c r="G425" s="1776" t="s">
        <v>22</v>
      </c>
      <c r="H425" s="1776" t="s">
        <v>22</v>
      </c>
      <c r="I425" s="1776" t="s">
        <v>905</v>
      </c>
    </row>
    <row r="426" spans="1:9" ht="11.25" customHeight="1">
      <c r="A426" s="1776" t="s">
        <v>2245</v>
      </c>
      <c r="B426" s="1776" t="s">
        <v>16</v>
      </c>
      <c r="C426" s="1776" t="s">
        <v>2498</v>
      </c>
      <c r="D426" s="1776" t="s">
        <v>2499</v>
      </c>
      <c r="E426" s="1776" t="s">
        <v>2500</v>
      </c>
      <c r="F426" s="1776" t="s">
        <v>2253</v>
      </c>
      <c r="G426" s="1776" t="s">
        <v>2501</v>
      </c>
      <c r="H426" s="1776" t="s">
        <v>22</v>
      </c>
      <c r="I426" s="1776" t="s">
        <v>905</v>
      </c>
    </row>
    <row r="427" spans="1:9" ht="11.25" customHeight="1">
      <c r="A427" s="1776" t="s">
        <v>2245</v>
      </c>
      <c r="B427" s="1776" t="s">
        <v>16</v>
      </c>
      <c r="C427" s="1776" t="s">
        <v>2502</v>
      </c>
      <c r="D427" s="1776" t="s">
        <v>2503</v>
      </c>
      <c r="E427" s="1776" t="s">
        <v>2504</v>
      </c>
      <c r="F427" s="1776" t="s">
        <v>2461</v>
      </c>
      <c r="G427" s="1776" t="s">
        <v>22</v>
      </c>
      <c r="H427" s="1776" t="s">
        <v>22</v>
      </c>
      <c r="I427" s="1776" t="s">
        <v>905</v>
      </c>
    </row>
    <row r="428" spans="1:9" ht="11.25" customHeight="1">
      <c r="A428" s="1776" t="s">
        <v>2245</v>
      </c>
      <c r="B428" s="1776" t="s">
        <v>16</v>
      </c>
      <c r="C428" s="1776" t="s">
        <v>2522</v>
      </c>
      <c r="D428" s="1776" t="s">
        <v>2523</v>
      </c>
      <c r="E428" s="1776" t="s">
        <v>2524</v>
      </c>
      <c r="F428" s="1776" t="s">
        <v>2407</v>
      </c>
      <c r="G428" s="1776" t="s">
        <v>22</v>
      </c>
      <c r="H428" s="1776" t="s">
        <v>22</v>
      </c>
      <c r="I428" s="1776" t="s">
        <v>905</v>
      </c>
    </row>
    <row r="429" spans="1:9" ht="11.25" customHeight="1">
      <c r="A429" s="1776" t="s">
        <v>2245</v>
      </c>
      <c r="B429" s="1776" t="s">
        <v>16</v>
      </c>
      <c r="C429" s="1776" t="s">
        <v>2904</v>
      </c>
      <c r="D429" s="1776" t="s">
        <v>2905</v>
      </c>
      <c r="E429" s="1776" t="s">
        <v>2368</v>
      </c>
      <c r="F429" s="1776" t="s">
        <v>2906</v>
      </c>
      <c r="G429" s="1776" t="s">
        <v>22</v>
      </c>
      <c r="H429" s="1776" t="s">
        <v>22</v>
      </c>
      <c r="I429" s="1776" t="s">
        <v>905</v>
      </c>
    </row>
    <row r="430" spans="1:9" ht="11.25" customHeight="1">
      <c r="A430" s="1776" t="s">
        <v>2245</v>
      </c>
      <c r="B430" s="1776" t="s">
        <v>16</v>
      </c>
      <c r="C430" s="1776" t="s">
        <v>2907</v>
      </c>
      <c r="D430" s="1776" t="s">
        <v>2908</v>
      </c>
      <c r="E430" s="1776" t="s">
        <v>2909</v>
      </c>
      <c r="F430" s="1776" t="s">
        <v>2316</v>
      </c>
      <c r="G430" s="1776" t="s">
        <v>2910</v>
      </c>
      <c r="H430" s="1776" t="s">
        <v>22</v>
      </c>
      <c r="I430" s="1776" t="s">
        <v>905</v>
      </c>
    </row>
    <row r="431" spans="1:9" ht="11.25" customHeight="1">
      <c r="A431" s="1776" t="s">
        <v>2245</v>
      </c>
      <c r="B431" s="1776" t="s">
        <v>16</v>
      </c>
      <c r="C431" s="1776" t="s">
        <v>2542</v>
      </c>
      <c r="D431" s="1776" t="s">
        <v>2543</v>
      </c>
      <c r="E431" s="1776" t="s">
        <v>2544</v>
      </c>
      <c r="F431" s="1776" t="s">
        <v>2545</v>
      </c>
      <c r="G431" s="1776" t="s">
        <v>2546</v>
      </c>
      <c r="H431" s="1776" t="s">
        <v>22</v>
      </c>
      <c r="I431" s="1776" t="s">
        <v>905</v>
      </c>
    </row>
    <row r="432" spans="1:9" ht="11.25" customHeight="1">
      <c r="A432" s="1776" t="s">
        <v>2245</v>
      </c>
      <c r="B432" s="1776" t="s">
        <v>16</v>
      </c>
      <c r="C432" s="1776" t="s">
        <v>2547</v>
      </c>
      <c r="D432" s="1776" t="s">
        <v>2543</v>
      </c>
      <c r="E432" s="1776" t="s">
        <v>2544</v>
      </c>
      <c r="F432" s="1776" t="s">
        <v>2548</v>
      </c>
      <c r="G432" s="1776" t="s">
        <v>22</v>
      </c>
      <c r="H432" s="1776" t="s">
        <v>22</v>
      </c>
      <c r="I432" s="1776" t="s">
        <v>905</v>
      </c>
    </row>
    <row r="433" spans="1:9" ht="11.25" customHeight="1">
      <c r="A433" s="1776" t="s">
        <v>2245</v>
      </c>
      <c r="B433" s="1776" t="s">
        <v>16</v>
      </c>
      <c r="C433" s="1776" t="s">
        <v>2552</v>
      </c>
      <c r="D433" s="1776" t="s">
        <v>2553</v>
      </c>
      <c r="E433" s="1776" t="s">
        <v>2248</v>
      </c>
      <c r="F433" s="1776" t="s">
        <v>2554</v>
      </c>
      <c r="G433" s="1776" t="s">
        <v>22</v>
      </c>
      <c r="H433" s="1776" t="s">
        <v>22</v>
      </c>
      <c r="I433" s="1776" t="s">
        <v>905</v>
      </c>
    </row>
    <row r="434" spans="1:9" ht="11.25" customHeight="1">
      <c r="A434" s="1776" t="s">
        <v>2245</v>
      </c>
      <c r="B434" s="1776" t="s">
        <v>16</v>
      </c>
      <c r="C434" s="1776" t="s">
        <v>2555</v>
      </c>
      <c r="D434" s="1776" t="s">
        <v>2556</v>
      </c>
      <c r="E434" s="1776" t="s">
        <v>2248</v>
      </c>
      <c r="F434" s="1776" t="s">
        <v>2557</v>
      </c>
      <c r="G434" s="1776" t="s">
        <v>22</v>
      </c>
      <c r="H434" s="1776" t="s">
        <v>22</v>
      </c>
      <c r="I434" s="1776" t="s">
        <v>905</v>
      </c>
    </row>
    <row r="435" spans="1:9" ht="11.25" customHeight="1">
      <c r="A435" s="1776" t="s">
        <v>2245</v>
      </c>
      <c r="B435" s="1776" t="s">
        <v>16</v>
      </c>
      <c r="C435" s="1776" t="s">
        <v>2558</v>
      </c>
      <c r="D435" s="1776" t="s">
        <v>2559</v>
      </c>
      <c r="E435" s="1776" t="s">
        <v>2248</v>
      </c>
      <c r="F435" s="1776" t="s">
        <v>2560</v>
      </c>
      <c r="G435" s="1776" t="s">
        <v>22</v>
      </c>
      <c r="H435" s="1776" t="s">
        <v>22</v>
      </c>
      <c r="I435" s="1776" t="s">
        <v>905</v>
      </c>
    </row>
    <row r="436" spans="1:9" ht="11.25" customHeight="1">
      <c r="A436" s="1776" t="s">
        <v>2245</v>
      </c>
      <c r="B436" s="1776" t="s">
        <v>16</v>
      </c>
      <c r="C436" s="1776" t="s">
        <v>2561</v>
      </c>
      <c r="D436" s="1776" t="s">
        <v>2562</v>
      </c>
      <c r="E436" s="1776" t="s">
        <v>2248</v>
      </c>
      <c r="F436" s="1776" t="s">
        <v>2563</v>
      </c>
      <c r="G436" s="1776" t="s">
        <v>22</v>
      </c>
      <c r="H436" s="1776" t="s">
        <v>22</v>
      </c>
      <c r="I436" s="1776" t="s">
        <v>905</v>
      </c>
    </row>
    <row r="437" spans="1:9" ht="11.25" customHeight="1">
      <c r="A437" s="1776" t="s">
        <v>2245</v>
      </c>
      <c r="B437" s="1776" t="s">
        <v>16</v>
      </c>
      <c r="C437" s="1776" t="s">
        <v>2564</v>
      </c>
      <c r="D437" s="1776" t="s">
        <v>2565</v>
      </c>
      <c r="E437" s="1776" t="s">
        <v>2248</v>
      </c>
      <c r="F437" s="1776" t="s">
        <v>2566</v>
      </c>
      <c r="G437" s="1776" t="s">
        <v>22</v>
      </c>
      <c r="H437" s="1776" t="s">
        <v>22</v>
      </c>
      <c r="I437" s="1776" t="s">
        <v>905</v>
      </c>
    </row>
    <row r="438" spans="1:9" ht="11.25" customHeight="1">
      <c r="A438" s="1776" t="s">
        <v>2245</v>
      </c>
      <c r="B438" s="1776" t="s">
        <v>16</v>
      </c>
      <c r="C438" s="1776" t="s">
        <v>2567</v>
      </c>
      <c r="D438" s="1776" t="s">
        <v>2568</v>
      </c>
      <c r="E438" s="1776" t="s">
        <v>2248</v>
      </c>
      <c r="F438" s="1776" t="s">
        <v>2569</v>
      </c>
      <c r="G438" s="1776" t="s">
        <v>22</v>
      </c>
      <c r="H438" s="1776" t="s">
        <v>22</v>
      </c>
      <c r="I438" s="1776" t="s">
        <v>905</v>
      </c>
    </row>
    <row r="439" spans="1:9" ht="11.25" customHeight="1">
      <c r="A439" s="1776" t="s">
        <v>2245</v>
      </c>
      <c r="B439" s="1776" t="s">
        <v>16</v>
      </c>
      <c r="C439" s="1776" t="s">
        <v>2570</v>
      </c>
      <c r="D439" s="1776" t="s">
        <v>2571</v>
      </c>
      <c r="E439" s="1776" t="s">
        <v>2248</v>
      </c>
      <c r="F439" s="1776" t="s">
        <v>2572</v>
      </c>
      <c r="G439" s="1776" t="s">
        <v>22</v>
      </c>
      <c r="H439" s="1776" t="s">
        <v>22</v>
      </c>
      <c r="I439" s="1776" t="s">
        <v>905</v>
      </c>
    </row>
    <row r="440" spans="1:9" ht="11.25" customHeight="1">
      <c r="A440" s="1776" t="s">
        <v>2245</v>
      </c>
      <c r="B440" s="1776" t="s">
        <v>16</v>
      </c>
      <c r="C440" s="1776" t="s">
        <v>2573</v>
      </c>
      <c r="D440" s="1776" t="s">
        <v>2574</v>
      </c>
      <c r="E440" s="1776" t="s">
        <v>2248</v>
      </c>
      <c r="F440" s="1776" t="s">
        <v>2575</v>
      </c>
      <c r="G440" s="1776" t="s">
        <v>22</v>
      </c>
      <c r="H440" s="1776" t="s">
        <v>22</v>
      </c>
      <c r="I440" s="1776" t="s">
        <v>905</v>
      </c>
    </row>
    <row r="441" spans="1:9" ht="11.25" customHeight="1">
      <c r="A441" s="1776" t="s">
        <v>2245</v>
      </c>
      <c r="B441" s="1776" t="s">
        <v>16</v>
      </c>
      <c r="C441" s="1776" t="s">
        <v>2576</v>
      </c>
      <c r="D441" s="1776" t="s">
        <v>2577</v>
      </c>
      <c r="E441" s="1776" t="s">
        <v>2248</v>
      </c>
      <c r="F441" s="1776" t="s">
        <v>2578</v>
      </c>
      <c r="G441" s="1776" t="s">
        <v>22</v>
      </c>
      <c r="H441" s="1776" t="s">
        <v>22</v>
      </c>
      <c r="I441" s="1776" t="s">
        <v>905</v>
      </c>
    </row>
    <row r="442" spans="1:9" ht="11.25" customHeight="1">
      <c r="A442" s="1776" t="s">
        <v>2245</v>
      </c>
      <c r="B442" s="1776" t="s">
        <v>16</v>
      </c>
      <c r="C442" s="1776" t="s">
        <v>2579</v>
      </c>
      <c r="D442" s="1776" t="s">
        <v>2580</v>
      </c>
      <c r="E442" s="1776" t="s">
        <v>2248</v>
      </c>
      <c r="F442" s="1776" t="s">
        <v>2581</v>
      </c>
      <c r="G442" s="1776" t="s">
        <v>22</v>
      </c>
      <c r="H442" s="1776" t="s">
        <v>22</v>
      </c>
      <c r="I442" s="1776" t="s">
        <v>905</v>
      </c>
    </row>
    <row r="443" spans="1:9" ht="11.25" customHeight="1">
      <c r="A443" s="1776" t="s">
        <v>2245</v>
      </c>
      <c r="B443" s="1776" t="s">
        <v>16</v>
      </c>
      <c r="C443" s="1776" t="s">
        <v>2911</v>
      </c>
      <c r="D443" s="1776" t="s">
        <v>2912</v>
      </c>
      <c r="E443" s="1776" t="s">
        <v>2389</v>
      </c>
      <c r="F443" s="1776" t="s">
        <v>2913</v>
      </c>
      <c r="G443" s="1776" t="s">
        <v>22</v>
      </c>
      <c r="H443" s="1776" t="s">
        <v>22</v>
      </c>
      <c r="I443" s="1776" t="s">
        <v>905</v>
      </c>
    </row>
    <row r="444" spans="1:9" ht="11.25" customHeight="1">
      <c r="A444" s="1776" t="s">
        <v>2245</v>
      </c>
      <c r="B444" s="1776" t="s">
        <v>16</v>
      </c>
      <c r="C444" s="1776" t="s">
        <v>2582</v>
      </c>
      <c r="D444" s="1776" t="s">
        <v>2583</v>
      </c>
      <c r="E444" s="1776" t="s">
        <v>2584</v>
      </c>
      <c r="F444" s="1776" t="s">
        <v>2585</v>
      </c>
      <c r="G444" s="1776" t="s">
        <v>22</v>
      </c>
      <c r="H444" s="1776" t="s">
        <v>22</v>
      </c>
      <c r="I444" s="1776" t="s">
        <v>905</v>
      </c>
    </row>
    <row r="445" spans="1:9" ht="11.25" customHeight="1">
      <c r="A445" s="1776" t="s">
        <v>2245</v>
      </c>
      <c r="B445" s="1776" t="s">
        <v>16</v>
      </c>
      <c r="C445" s="1776" t="s">
        <v>2586</v>
      </c>
      <c r="D445" s="1776" t="s">
        <v>2587</v>
      </c>
      <c r="E445" s="1776" t="s">
        <v>2584</v>
      </c>
      <c r="F445" s="1776" t="s">
        <v>2588</v>
      </c>
      <c r="G445" s="1776" t="s">
        <v>22</v>
      </c>
      <c r="H445" s="1776" t="s">
        <v>22</v>
      </c>
      <c r="I445" s="1776" t="s">
        <v>905</v>
      </c>
    </row>
    <row r="446" spans="1:9" ht="11.25" customHeight="1">
      <c r="A446" s="1776" t="s">
        <v>2245</v>
      </c>
      <c r="B446" s="1776" t="s">
        <v>16</v>
      </c>
      <c r="C446" s="1776" t="s">
        <v>2592</v>
      </c>
      <c r="D446" s="1776" t="s">
        <v>2593</v>
      </c>
      <c r="E446" s="1776" t="s">
        <v>2584</v>
      </c>
      <c r="F446" s="1776" t="s">
        <v>2594</v>
      </c>
      <c r="G446" s="1776" t="s">
        <v>22</v>
      </c>
      <c r="H446" s="1776" t="s">
        <v>22</v>
      </c>
      <c r="I446" s="1776" t="s">
        <v>905</v>
      </c>
    </row>
    <row r="447" spans="1:9" ht="11.25" customHeight="1">
      <c r="A447" s="1776" t="s">
        <v>2245</v>
      </c>
      <c r="B447" s="1776" t="s">
        <v>16</v>
      </c>
      <c r="C447" s="1776" t="s">
        <v>2595</v>
      </c>
      <c r="D447" s="1776" t="s">
        <v>2596</v>
      </c>
      <c r="E447" s="1776" t="s">
        <v>2597</v>
      </c>
      <c r="F447" s="1776" t="s">
        <v>2598</v>
      </c>
      <c r="G447" s="1776" t="s">
        <v>2599</v>
      </c>
      <c r="H447" s="1776" t="s">
        <v>22</v>
      </c>
      <c r="I447" s="1776" t="s">
        <v>905</v>
      </c>
    </row>
    <row r="448" spans="1:9" ht="11.25" customHeight="1">
      <c r="A448" s="1776" t="s">
        <v>2245</v>
      </c>
      <c r="B448" s="1776" t="s">
        <v>16</v>
      </c>
      <c r="C448" s="1776" t="s">
        <v>2600</v>
      </c>
      <c r="D448" s="1776" t="s">
        <v>2601</v>
      </c>
      <c r="E448" s="1776" t="s">
        <v>2602</v>
      </c>
      <c r="F448" s="1776" t="s">
        <v>2286</v>
      </c>
      <c r="G448" s="1776" t="s">
        <v>22</v>
      </c>
      <c r="H448" s="1776" t="s">
        <v>22</v>
      </c>
      <c r="I448" s="1776" t="s">
        <v>905</v>
      </c>
    </row>
    <row r="449" spans="1:9" ht="11.25" customHeight="1">
      <c r="A449" s="1776" t="s">
        <v>2245</v>
      </c>
      <c r="B449" s="1776" t="s">
        <v>16</v>
      </c>
      <c r="C449" s="1776" t="s">
        <v>2609</v>
      </c>
      <c r="D449" s="1776" t="s">
        <v>2610</v>
      </c>
      <c r="E449" s="1776" t="s">
        <v>2256</v>
      </c>
      <c r="F449" s="1776" t="s">
        <v>2611</v>
      </c>
      <c r="G449" s="1776" t="s">
        <v>22</v>
      </c>
      <c r="H449" s="1776" t="s">
        <v>22</v>
      </c>
      <c r="I449" s="1776" t="s">
        <v>905</v>
      </c>
    </row>
    <row r="450" spans="1:9" ht="11.25" customHeight="1">
      <c r="A450" s="1776" t="s">
        <v>2245</v>
      </c>
      <c r="B450" s="1776" t="s">
        <v>16</v>
      </c>
      <c r="C450" s="1776" t="s">
        <v>2914</v>
      </c>
      <c r="D450" s="1776" t="s">
        <v>2915</v>
      </c>
      <c r="E450" s="1776" t="s">
        <v>2256</v>
      </c>
      <c r="F450" s="1776" t="s">
        <v>2916</v>
      </c>
      <c r="G450" s="1776" t="s">
        <v>22</v>
      </c>
      <c r="H450" s="1776" t="s">
        <v>22</v>
      </c>
      <c r="I450" s="1776" t="s">
        <v>905</v>
      </c>
    </row>
    <row r="451" spans="1:9" ht="11.25" customHeight="1">
      <c r="A451" s="1776" t="s">
        <v>2245</v>
      </c>
      <c r="B451" s="1776" t="s">
        <v>16</v>
      </c>
      <c r="C451" s="1776" t="s">
        <v>2614</v>
      </c>
      <c r="D451" s="1776" t="s">
        <v>2615</v>
      </c>
      <c r="E451" s="1776" t="s">
        <v>2616</v>
      </c>
      <c r="F451" s="1776" t="s">
        <v>2617</v>
      </c>
      <c r="G451" s="1776" t="s">
        <v>22</v>
      </c>
      <c r="H451" s="1776" t="s">
        <v>22</v>
      </c>
      <c r="I451" s="1776" t="s">
        <v>905</v>
      </c>
    </row>
    <row r="452" spans="1:9" ht="11.25" customHeight="1">
      <c r="A452" s="1776" t="s">
        <v>2245</v>
      </c>
      <c r="B452" s="1776" t="s">
        <v>16</v>
      </c>
      <c r="C452" s="1776" t="s">
        <v>2618</v>
      </c>
      <c r="D452" s="1776" t="s">
        <v>2615</v>
      </c>
      <c r="E452" s="1776" t="s">
        <v>2616</v>
      </c>
      <c r="F452" s="1776" t="s">
        <v>2619</v>
      </c>
      <c r="G452" s="1776" t="s">
        <v>2620</v>
      </c>
      <c r="H452" s="1776" t="s">
        <v>22</v>
      </c>
      <c r="I452" s="1776" t="s">
        <v>905</v>
      </c>
    </row>
    <row r="453" spans="1:9" ht="11.25" customHeight="1">
      <c r="A453" s="1776" t="s">
        <v>2245</v>
      </c>
      <c r="B453" s="1776" t="s">
        <v>16</v>
      </c>
      <c r="C453" s="1776" t="s">
        <v>2629</v>
      </c>
      <c r="D453" s="1776" t="s">
        <v>2630</v>
      </c>
      <c r="E453" s="1776" t="s">
        <v>2631</v>
      </c>
      <c r="F453" s="1776" t="s">
        <v>2312</v>
      </c>
      <c r="G453" s="1776" t="s">
        <v>22</v>
      </c>
      <c r="H453" s="1776" t="s">
        <v>22</v>
      </c>
      <c r="I453" s="1776" t="s">
        <v>905</v>
      </c>
    </row>
    <row r="454" spans="1:9" ht="11.25" customHeight="1">
      <c r="A454" s="1776" t="s">
        <v>2245</v>
      </c>
      <c r="B454" s="1776" t="s">
        <v>16</v>
      </c>
      <c r="C454" s="1776" t="s">
        <v>2632</v>
      </c>
      <c r="D454" s="1776" t="s">
        <v>2633</v>
      </c>
      <c r="E454" s="1776" t="s">
        <v>2634</v>
      </c>
      <c r="F454" s="1776" t="s">
        <v>2296</v>
      </c>
      <c r="G454" s="1776" t="s">
        <v>22</v>
      </c>
      <c r="H454" s="1776" t="s">
        <v>22</v>
      </c>
      <c r="I454" s="1776" t="s">
        <v>905</v>
      </c>
    </row>
    <row r="455" spans="1:9" ht="11.25" customHeight="1">
      <c r="A455" s="1776" t="s">
        <v>2245</v>
      </c>
      <c r="B455" s="1776" t="s">
        <v>16</v>
      </c>
      <c r="C455" s="1776" t="s">
        <v>2635</v>
      </c>
      <c r="D455" s="1776" t="s">
        <v>2636</v>
      </c>
      <c r="E455" s="1776" t="s">
        <v>2637</v>
      </c>
      <c r="F455" s="1776" t="s">
        <v>2305</v>
      </c>
      <c r="G455" s="1776" t="s">
        <v>22</v>
      </c>
      <c r="H455" s="1776" t="s">
        <v>22</v>
      </c>
      <c r="I455" s="1776" t="s">
        <v>905</v>
      </c>
    </row>
    <row r="456" spans="1:9" ht="11.25" customHeight="1">
      <c r="A456" s="1776" t="s">
        <v>2245</v>
      </c>
      <c r="B456" s="1776" t="s">
        <v>16</v>
      </c>
      <c r="C456" s="1776" t="s">
        <v>2644</v>
      </c>
      <c r="D456" s="1776" t="s">
        <v>2645</v>
      </c>
      <c r="E456" s="1776" t="s">
        <v>2646</v>
      </c>
      <c r="F456" s="1776" t="s">
        <v>2253</v>
      </c>
      <c r="G456" s="1776" t="s">
        <v>2647</v>
      </c>
      <c r="H456" s="1776" t="s">
        <v>22</v>
      </c>
      <c r="I456" s="1776" t="s">
        <v>905</v>
      </c>
    </row>
    <row r="457" spans="1:9" ht="11.25" customHeight="1">
      <c r="A457" s="1776" t="s">
        <v>2245</v>
      </c>
      <c r="B457" s="1776" t="s">
        <v>16</v>
      </c>
      <c r="C457" s="1776" t="s">
        <v>2648</v>
      </c>
      <c r="D457" s="1776" t="s">
        <v>2649</v>
      </c>
      <c r="E457" s="1776" t="s">
        <v>2650</v>
      </c>
      <c r="F457" s="1776" t="s">
        <v>2651</v>
      </c>
      <c r="G457" s="1776" t="s">
        <v>22</v>
      </c>
      <c r="H457" s="1776" t="s">
        <v>22</v>
      </c>
      <c r="I457" s="1776" t="s">
        <v>905</v>
      </c>
    </row>
    <row r="458" spans="1:9" ht="11.25" customHeight="1">
      <c r="A458" s="1776" t="s">
        <v>2245</v>
      </c>
      <c r="B458" s="1776" t="s">
        <v>16</v>
      </c>
      <c r="C458" s="1776" t="s">
        <v>2652</v>
      </c>
      <c r="D458" s="1776" t="s">
        <v>2653</v>
      </c>
      <c r="E458" s="1776" t="s">
        <v>2654</v>
      </c>
      <c r="F458" s="1776" t="s">
        <v>2277</v>
      </c>
      <c r="G458" s="1776" t="s">
        <v>2655</v>
      </c>
      <c r="H458" s="1776" t="s">
        <v>22</v>
      </c>
      <c r="I458" s="1776" t="s">
        <v>905</v>
      </c>
    </row>
    <row r="459" spans="1:9" ht="11.25" customHeight="1">
      <c r="A459" s="1776" t="s">
        <v>2245</v>
      </c>
      <c r="B459" s="1776" t="s">
        <v>16</v>
      </c>
      <c r="C459" s="1776" t="s">
        <v>2656</v>
      </c>
      <c r="D459" s="1776" t="s">
        <v>2657</v>
      </c>
      <c r="E459" s="1776" t="s">
        <v>2658</v>
      </c>
      <c r="F459" s="1776" t="s">
        <v>2454</v>
      </c>
      <c r="G459" s="1776" t="s">
        <v>22</v>
      </c>
      <c r="H459" s="1776" t="s">
        <v>22</v>
      </c>
      <c r="I459" s="1776" t="s">
        <v>905</v>
      </c>
    </row>
    <row r="460" spans="1:9" ht="11.25" customHeight="1">
      <c r="A460" s="1776" t="s">
        <v>2245</v>
      </c>
      <c r="B460" s="1776" t="s">
        <v>16</v>
      </c>
      <c r="C460" s="1776" t="s">
        <v>2923</v>
      </c>
      <c r="D460" s="1776" t="s">
        <v>2924</v>
      </c>
      <c r="E460" s="1776" t="s">
        <v>2925</v>
      </c>
      <c r="F460" s="1776" t="s">
        <v>2312</v>
      </c>
      <c r="G460" s="1776" t="s">
        <v>22</v>
      </c>
      <c r="H460" s="1776" t="s">
        <v>22</v>
      </c>
      <c r="I460" s="1776" t="s">
        <v>905</v>
      </c>
    </row>
    <row r="461" spans="1:9" ht="11.25" customHeight="1">
      <c r="A461" s="1776" t="s">
        <v>2245</v>
      </c>
      <c r="B461" s="1776" t="s">
        <v>16</v>
      </c>
      <c r="C461" s="1776" t="s">
        <v>2669</v>
      </c>
      <c r="D461" s="1776" t="s">
        <v>2670</v>
      </c>
      <c r="E461" s="1776" t="s">
        <v>2671</v>
      </c>
      <c r="F461" s="1776" t="s">
        <v>2454</v>
      </c>
      <c r="G461" s="1776" t="s">
        <v>22</v>
      </c>
      <c r="H461" s="1776" t="s">
        <v>22</v>
      </c>
      <c r="I461" s="1776" t="s">
        <v>905</v>
      </c>
    </row>
    <row r="462" spans="1:9" ht="11.25" customHeight="1">
      <c r="A462" s="1776" t="s">
        <v>2245</v>
      </c>
      <c r="B462" s="1776" t="s">
        <v>16</v>
      </c>
      <c r="C462" s="1776" t="s">
        <v>2672</v>
      </c>
      <c r="D462" s="1776" t="s">
        <v>2673</v>
      </c>
      <c r="E462" s="1776" t="s">
        <v>2674</v>
      </c>
      <c r="F462" s="1776" t="s">
        <v>2651</v>
      </c>
      <c r="G462" s="1776" t="s">
        <v>22</v>
      </c>
      <c r="H462" s="1776" t="s">
        <v>22</v>
      </c>
      <c r="I462" s="1776" t="s">
        <v>905</v>
      </c>
    </row>
    <row r="463" spans="1:9" ht="11.25" customHeight="1">
      <c r="A463" s="1776" t="s">
        <v>2245</v>
      </c>
      <c r="B463" s="1776" t="s">
        <v>16</v>
      </c>
      <c r="C463" s="1776" t="s">
        <v>2688</v>
      </c>
      <c r="D463" s="1776" t="s">
        <v>2689</v>
      </c>
      <c r="E463" s="1776" t="s">
        <v>2690</v>
      </c>
      <c r="F463" s="1776" t="s">
        <v>2691</v>
      </c>
      <c r="G463" s="1776" t="s">
        <v>2692</v>
      </c>
      <c r="H463" s="1776" t="s">
        <v>22</v>
      </c>
      <c r="I463" s="1776" t="s">
        <v>905</v>
      </c>
    </row>
    <row r="464" spans="1:9" ht="11.25" customHeight="1">
      <c r="A464" s="1776" t="s">
        <v>2245</v>
      </c>
      <c r="B464" s="1776" t="s">
        <v>16</v>
      </c>
      <c r="C464" s="1776" t="s">
        <v>2693</v>
      </c>
      <c r="D464" s="1776" t="s">
        <v>2694</v>
      </c>
      <c r="E464" s="1776" t="s">
        <v>2695</v>
      </c>
      <c r="F464" s="1776" t="s">
        <v>2651</v>
      </c>
      <c r="G464" s="1776" t="s">
        <v>22</v>
      </c>
      <c r="H464" s="1776" t="s">
        <v>22</v>
      </c>
      <c r="I464" s="1776" t="s">
        <v>905</v>
      </c>
    </row>
    <row r="465" spans="1:9" ht="11.25" customHeight="1">
      <c r="A465" s="1776" t="s">
        <v>2245</v>
      </c>
      <c r="B465" s="1776" t="s">
        <v>16</v>
      </c>
      <c r="C465" s="1776" t="s">
        <v>2926</v>
      </c>
      <c r="D465" s="1776" t="s">
        <v>2927</v>
      </c>
      <c r="E465" s="1776" t="s">
        <v>2389</v>
      </c>
      <c r="F465" s="1776" t="s">
        <v>2277</v>
      </c>
      <c r="G465" s="1776" t="s">
        <v>22</v>
      </c>
      <c r="H465" s="1776" t="s">
        <v>22</v>
      </c>
      <c r="I465" s="1776" t="s">
        <v>905</v>
      </c>
    </row>
    <row r="466" spans="1:9" ht="11.25" customHeight="1">
      <c r="A466" s="1776" t="s">
        <v>2245</v>
      </c>
      <c r="B466" s="1776" t="s">
        <v>16</v>
      </c>
      <c r="C466" s="1776" t="s">
        <v>2700</v>
      </c>
      <c r="D466" s="1776" t="s">
        <v>2701</v>
      </c>
      <c r="E466" s="1776" t="s">
        <v>2702</v>
      </c>
      <c r="F466" s="1776" t="s">
        <v>2703</v>
      </c>
      <c r="G466" s="1776" t="s">
        <v>2704</v>
      </c>
      <c r="H466" s="1776" t="s">
        <v>22</v>
      </c>
      <c r="I466" s="1776" t="s">
        <v>905</v>
      </c>
    </row>
    <row r="467" spans="1:9" ht="11.25" customHeight="1">
      <c r="A467" s="1776" t="s">
        <v>2245</v>
      </c>
      <c r="B467" s="1776" t="s">
        <v>16</v>
      </c>
      <c r="C467" s="1776" t="s">
        <v>2931</v>
      </c>
      <c r="D467" s="1776" t="s">
        <v>2932</v>
      </c>
      <c r="E467" s="1776" t="s">
        <v>2933</v>
      </c>
      <c r="F467" s="1776" t="s">
        <v>2312</v>
      </c>
      <c r="G467" s="1776" t="s">
        <v>22</v>
      </c>
      <c r="H467" s="1776" t="s">
        <v>22</v>
      </c>
      <c r="I467" s="1776" t="s">
        <v>905</v>
      </c>
    </row>
    <row r="468" spans="1:9" ht="11.25" customHeight="1">
      <c r="A468" s="1776" t="s">
        <v>2245</v>
      </c>
      <c r="B468" s="1776" t="s">
        <v>16</v>
      </c>
      <c r="C468" s="1776" t="s">
        <v>2981</v>
      </c>
      <c r="D468" s="1776" t="s">
        <v>2982</v>
      </c>
      <c r="E468" s="1776" t="s">
        <v>2983</v>
      </c>
      <c r="F468" s="1776" t="s">
        <v>2312</v>
      </c>
      <c r="G468" s="1776" t="s">
        <v>22</v>
      </c>
      <c r="H468" s="1776" t="s">
        <v>22</v>
      </c>
      <c r="I468" s="1776" t="s">
        <v>905</v>
      </c>
    </row>
    <row r="469" spans="1:9" ht="11.25" customHeight="1">
      <c r="A469" s="1776" t="s">
        <v>2245</v>
      </c>
      <c r="B469" s="1776" t="s">
        <v>16</v>
      </c>
      <c r="C469" s="1776" t="s">
        <v>2741</v>
      </c>
      <c r="D469" s="1776" t="s">
        <v>2742</v>
      </c>
      <c r="E469" s="1776" t="s">
        <v>2743</v>
      </c>
      <c r="F469" s="1776" t="s">
        <v>2344</v>
      </c>
      <c r="G469" s="1776" t="s">
        <v>22</v>
      </c>
      <c r="H469" s="1776" t="s">
        <v>22</v>
      </c>
      <c r="I469" s="1776" t="s">
        <v>905</v>
      </c>
    </row>
    <row r="470" spans="1:9" ht="11.25" customHeight="1">
      <c r="A470" s="1776" t="s">
        <v>2245</v>
      </c>
      <c r="B470" s="1776" t="s">
        <v>16</v>
      </c>
      <c r="C470" s="1776" t="s">
        <v>2748</v>
      </c>
      <c r="D470" s="1776" t="s">
        <v>2749</v>
      </c>
      <c r="E470" s="1776" t="s">
        <v>2750</v>
      </c>
      <c r="F470" s="1776" t="s">
        <v>2344</v>
      </c>
      <c r="G470" s="1776" t="s">
        <v>22</v>
      </c>
      <c r="H470" s="1776" t="s">
        <v>22</v>
      </c>
      <c r="I470" s="1776" t="s">
        <v>905</v>
      </c>
    </row>
    <row r="471" spans="1:9" ht="11.25" customHeight="1">
      <c r="A471" s="1776" t="s">
        <v>2245</v>
      </c>
      <c r="B471" s="1776" t="s">
        <v>16</v>
      </c>
      <c r="C471" s="1776" t="s">
        <v>2751</v>
      </c>
      <c r="D471" s="1776" t="s">
        <v>2752</v>
      </c>
      <c r="E471" s="1776" t="s">
        <v>2616</v>
      </c>
      <c r="F471" s="1776" t="s">
        <v>2753</v>
      </c>
      <c r="G471" s="1776" t="s">
        <v>22</v>
      </c>
      <c r="H471" s="1776" t="s">
        <v>22</v>
      </c>
      <c r="I471" s="1776" t="s">
        <v>905</v>
      </c>
    </row>
    <row r="472" spans="1:9" ht="11.25" customHeight="1">
      <c r="A472" s="1776" t="s">
        <v>2245</v>
      </c>
      <c r="B472" s="1776" t="s">
        <v>16</v>
      </c>
      <c r="C472" s="1776" t="s">
        <v>2754</v>
      </c>
      <c r="D472" s="1776" t="s">
        <v>2755</v>
      </c>
      <c r="E472" s="1776" t="s">
        <v>2756</v>
      </c>
      <c r="F472" s="1776" t="s">
        <v>2344</v>
      </c>
      <c r="G472" s="1776" t="s">
        <v>22</v>
      </c>
      <c r="H472" s="1776" t="s">
        <v>22</v>
      </c>
      <c r="I472" s="1776" t="s">
        <v>905</v>
      </c>
    </row>
    <row r="473" spans="1:9" ht="11.25" customHeight="1">
      <c r="A473" s="1776" t="s">
        <v>2245</v>
      </c>
      <c r="B473" s="1776" t="s">
        <v>16</v>
      </c>
      <c r="C473" s="1776" t="s">
        <v>2757</v>
      </c>
      <c r="D473" s="1776" t="s">
        <v>2758</v>
      </c>
      <c r="E473" s="1776" t="s">
        <v>2759</v>
      </c>
      <c r="F473" s="1776" t="s">
        <v>2324</v>
      </c>
      <c r="G473" s="1776" t="s">
        <v>22</v>
      </c>
      <c r="H473" s="1776" t="s">
        <v>22</v>
      </c>
      <c r="I473" s="1776" t="s">
        <v>905</v>
      </c>
    </row>
    <row r="474" spans="1:9" ht="11.25" customHeight="1">
      <c r="A474" s="1776" t="s">
        <v>2245</v>
      </c>
      <c r="B474" s="1776" t="s">
        <v>16</v>
      </c>
      <c r="C474" s="1776" t="s">
        <v>2937</v>
      </c>
      <c r="D474" s="1776" t="s">
        <v>2938</v>
      </c>
      <c r="E474" s="1776" t="s">
        <v>2939</v>
      </c>
      <c r="F474" s="1776" t="s">
        <v>2286</v>
      </c>
      <c r="G474" s="1776" t="s">
        <v>22</v>
      </c>
      <c r="H474" s="1776" t="s">
        <v>22</v>
      </c>
      <c r="I474" s="1776" t="s">
        <v>905</v>
      </c>
    </row>
    <row r="475" spans="1:9" ht="11.25" customHeight="1">
      <c r="A475" s="1776" t="s">
        <v>2245</v>
      </c>
      <c r="B475" s="1776" t="s">
        <v>16</v>
      </c>
      <c r="C475" s="1776" t="s">
        <v>2760</v>
      </c>
      <c r="D475" s="1776" t="s">
        <v>2761</v>
      </c>
      <c r="E475" s="1776" t="s">
        <v>2762</v>
      </c>
      <c r="F475" s="1776" t="s">
        <v>2312</v>
      </c>
      <c r="G475" s="1776" t="s">
        <v>2763</v>
      </c>
      <c r="H475" s="1776" t="s">
        <v>22</v>
      </c>
      <c r="I475" s="1776" t="s">
        <v>905</v>
      </c>
    </row>
    <row r="476" spans="1:9" ht="11.25" customHeight="1">
      <c r="A476" s="1776" t="s">
        <v>2245</v>
      </c>
      <c r="B476" s="1776" t="s">
        <v>16</v>
      </c>
      <c r="C476" s="1776" t="s">
        <v>2943</v>
      </c>
      <c r="D476" s="1776" t="s">
        <v>2944</v>
      </c>
      <c r="E476" s="1776" t="s">
        <v>2945</v>
      </c>
      <c r="F476" s="1776" t="s">
        <v>2946</v>
      </c>
      <c r="G476" s="1776" t="s">
        <v>22</v>
      </c>
      <c r="H476" s="1776" t="s">
        <v>22</v>
      </c>
      <c r="I476" s="1776" t="s">
        <v>905</v>
      </c>
    </row>
    <row r="477" spans="1:9" ht="11.25" customHeight="1">
      <c r="A477" s="1776" t="s">
        <v>2245</v>
      </c>
      <c r="B477" s="1776" t="s">
        <v>16</v>
      </c>
      <c r="C477" s="1776" t="s">
        <v>2950</v>
      </c>
      <c r="D477" s="1776" t="s">
        <v>2951</v>
      </c>
      <c r="E477" s="1776" t="s">
        <v>2952</v>
      </c>
      <c r="F477" s="1776" t="s">
        <v>2300</v>
      </c>
      <c r="G477" s="1776" t="s">
        <v>22</v>
      </c>
      <c r="H477" s="1776" t="s">
        <v>22</v>
      </c>
      <c r="I477" s="1776" t="s">
        <v>905</v>
      </c>
    </row>
    <row r="478" spans="1:9" ht="11.25" customHeight="1">
      <c r="A478" s="1776" t="s">
        <v>2245</v>
      </c>
      <c r="B478" s="1776" t="s">
        <v>16</v>
      </c>
      <c r="C478" s="1776" t="s">
        <v>2773</v>
      </c>
      <c r="D478" s="1776" t="s">
        <v>2774</v>
      </c>
      <c r="E478" s="1776" t="s">
        <v>2775</v>
      </c>
      <c r="F478" s="1776" t="s">
        <v>2344</v>
      </c>
      <c r="G478" s="1776" t="s">
        <v>22</v>
      </c>
      <c r="H478" s="1776" t="s">
        <v>22</v>
      </c>
      <c r="I478" s="1776" t="s">
        <v>905</v>
      </c>
    </row>
    <row r="479" spans="1:9" ht="11.25" customHeight="1">
      <c r="A479" s="1776" t="s">
        <v>2245</v>
      </c>
      <c r="B479" s="1776" t="s">
        <v>16</v>
      </c>
      <c r="C479" s="1776" t="s">
        <v>2984</v>
      </c>
      <c r="D479" s="1776" t="s">
        <v>2985</v>
      </c>
      <c r="E479" s="1776" t="s">
        <v>2986</v>
      </c>
      <c r="F479" s="1776" t="s">
        <v>2316</v>
      </c>
      <c r="G479" s="1776" t="s">
        <v>22</v>
      </c>
      <c r="H479" s="1776" t="s">
        <v>22</v>
      </c>
      <c r="I479" s="1776" t="s">
        <v>905</v>
      </c>
    </row>
    <row r="480" spans="1:9" ht="11.25" customHeight="1">
      <c r="A480" s="1776" t="s">
        <v>2245</v>
      </c>
      <c r="B480" s="1776" t="s">
        <v>16</v>
      </c>
      <c r="C480" s="1776" t="s">
        <v>2786</v>
      </c>
      <c r="D480" s="1776" t="s">
        <v>2787</v>
      </c>
      <c r="E480" s="1776" t="s">
        <v>2788</v>
      </c>
      <c r="F480" s="1776" t="s">
        <v>2789</v>
      </c>
      <c r="G480" s="1776" t="s">
        <v>22</v>
      </c>
      <c r="H480" s="1776" t="s">
        <v>22</v>
      </c>
      <c r="I480" s="1776" t="s">
        <v>905</v>
      </c>
    </row>
    <row r="481" spans="1:9" ht="11.25" customHeight="1">
      <c r="A481" s="1776" t="s">
        <v>2245</v>
      </c>
      <c r="B481" s="1776" t="s">
        <v>16</v>
      </c>
      <c r="C481" s="1776" t="s">
        <v>2953</v>
      </c>
      <c r="D481" s="1776" t="s">
        <v>2954</v>
      </c>
      <c r="E481" s="1776" t="s">
        <v>2955</v>
      </c>
      <c r="F481" s="1776" t="s">
        <v>2277</v>
      </c>
      <c r="G481" s="1776" t="s">
        <v>2956</v>
      </c>
      <c r="H481" s="1776" t="s">
        <v>22</v>
      </c>
      <c r="I481" s="1776" t="s">
        <v>905</v>
      </c>
    </row>
    <row r="482" spans="1:9" ht="11.25" customHeight="1">
      <c r="A482" s="1776" t="s">
        <v>2245</v>
      </c>
      <c r="B482" s="1776" t="s">
        <v>16</v>
      </c>
      <c r="C482" s="1776" t="s">
        <v>2790</v>
      </c>
      <c r="D482" s="1776" t="s">
        <v>2791</v>
      </c>
      <c r="E482" s="1776" t="s">
        <v>2792</v>
      </c>
      <c r="F482" s="1776" t="s">
        <v>2277</v>
      </c>
      <c r="G482" s="1776" t="s">
        <v>22</v>
      </c>
      <c r="H482" s="1776" t="s">
        <v>22</v>
      </c>
      <c r="I482" s="1776" t="s">
        <v>905</v>
      </c>
    </row>
    <row r="483" spans="1:9" ht="11.25" customHeight="1">
      <c r="A483" s="1776" t="s">
        <v>2245</v>
      </c>
      <c r="B483" s="1776" t="s">
        <v>16</v>
      </c>
      <c r="C483" s="1776" t="s">
        <v>2796</v>
      </c>
      <c r="D483" s="1776" t="s">
        <v>2797</v>
      </c>
      <c r="E483" s="1776" t="s">
        <v>2798</v>
      </c>
      <c r="F483" s="1776" t="s">
        <v>2305</v>
      </c>
      <c r="G483" s="1776" t="s">
        <v>2799</v>
      </c>
      <c r="H483" s="1776" t="s">
        <v>22</v>
      </c>
      <c r="I483" s="1776" t="s">
        <v>905</v>
      </c>
    </row>
    <row r="484" spans="1:9" ht="11.25" customHeight="1">
      <c r="A484" s="1776" t="s">
        <v>2245</v>
      </c>
      <c r="B484" s="1776" t="s">
        <v>16</v>
      </c>
      <c r="C484" s="1776" t="s">
        <v>2808</v>
      </c>
      <c r="D484" s="1776" t="s">
        <v>2809</v>
      </c>
      <c r="E484" s="1776" t="s">
        <v>2810</v>
      </c>
      <c r="F484" s="1776" t="s">
        <v>2651</v>
      </c>
      <c r="G484" s="1776" t="s">
        <v>2811</v>
      </c>
      <c r="H484" s="1776" t="s">
        <v>22</v>
      </c>
      <c r="I484" s="1776" t="s">
        <v>905</v>
      </c>
    </row>
    <row r="485" spans="1:9" ht="11.25" customHeight="1">
      <c r="A485" s="1776" t="s">
        <v>2245</v>
      </c>
      <c r="B485" s="1776" t="s">
        <v>16</v>
      </c>
      <c r="C485" s="1776" t="s">
        <v>2966</v>
      </c>
      <c r="D485" s="1776" t="s">
        <v>2967</v>
      </c>
      <c r="E485" s="1776" t="s">
        <v>2968</v>
      </c>
      <c r="F485" s="1776" t="s">
        <v>2454</v>
      </c>
      <c r="G485" s="1776" t="s">
        <v>22</v>
      </c>
      <c r="H485" s="1776" t="s">
        <v>22</v>
      </c>
      <c r="I485" s="1776" t="s">
        <v>905</v>
      </c>
    </row>
    <row r="486" spans="1:9" ht="11.25" customHeight="1">
      <c r="A486" s="1776" t="s">
        <v>2245</v>
      </c>
      <c r="B486" s="1776" t="s">
        <v>16</v>
      </c>
      <c r="C486" s="1776" t="s">
        <v>22</v>
      </c>
      <c r="D486" s="1776" t="s">
        <v>2819</v>
      </c>
      <c r="E486" s="1776" t="s">
        <v>2820</v>
      </c>
      <c r="F486" s="1776" t="s">
        <v>51</v>
      </c>
      <c r="G486" s="1776" t="s">
        <v>22</v>
      </c>
      <c r="H486" s="1776" t="s">
        <v>22</v>
      </c>
      <c r="I486" s="1776" t="s">
        <v>905</v>
      </c>
    </row>
    <row r="487" spans="1:9" ht="11.25" customHeight="1">
      <c r="A487" s="1776" t="s">
        <v>2245</v>
      </c>
      <c r="B487" s="1776" t="s">
        <v>16</v>
      </c>
      <c r="C487" s="1776" t="s">
        <v>2969</v>
      </c>
      <c r="D487" s="1776" t="s">
        <v>2970</v>
      </c>
      <c r="E487" s="1776" t="s">
        <v>2256</v>
      </c>
      <c r="F487" s="1776" t="s">
        <v>2971</v>
      </c>
      <c r="G487" s="1776" t="s">
        <v>22</v>
      </c>
      <c r="H487" s="1776" t="s">
        <v>22</v>
      </c>
      <c r="I487" s="1776" t="s">
        <v>905</v>
      </c>
    </row>
    <row r="488" spans="1:9" ht="11.25" customHeight="1">
      <c r="A488" s="1776" t="s">
        <v>2245</v>
      </c>
      <c r="B488" s="1776" t="s">
        <v>16</v>
      </c>
      <c r="C488" s="1776" t="s">
        <v>2972</v>
      </c>
      <c r="D488" s="1776" t="s">
        <v>2973</v>
      </c>
      <c r="E488" s="1776" t="s">
        <v>2974</v>
      </c>
      <c r="F488" s="1776" t="s">
        <v>2277</v>
      </c>
      <c r="G488" s="1776" t="s">
        <v>22</v>
      </c>
      <c r="H488" s="1776" t="s">
        <v>22</v>
      </c>
      <c r="I488" s="1776" t="s">
        <v>905</v>
      </c>
    </row>
    <row r="489" spans="1:9" ht="11.25" customHeight="1">
      <c r="A489" s="1776" t="s">
        <v>2245</v>
      </c>
      <c r="B489" s="1776" t="s">
        <v>16</v>
      </c>
      <c r="C489" s="1776" t="s">
        <v>2830</v>
      </c>
      <c r="D489" s="1776" t="s">
        <v>2831</v>
      </c>
      <c r="E489" s="1776" t="s">
        <v>2832</v>
      </c>
      <c r="F489" s="1776" t="s">
        <v>2277</v>
      </c>
      <c r="G489" s="1776" t="s">
        <v>22</v>
      </c>
      <c r="H489" s="1776" t="s">
        <v>22</v>
      </c>
      <c r="I489" s="1776" t="s">
        <v>905</v>
      </c>
    </row>
    <row r="490" spans="1:9" ht="11.25" customHeight="1">
      <c r="A490" s="1776" t="s">
        <v>2245</v>
      </c>
      <c r="B490" s="1776" t="s">
        <v>16</v>
      </c>
      <c r="C490" s="1776" t="s">
        <v>2975</v>
      </c>
      <c r="D490" s="1776" t="s">
        <v>2976</v>
      </c>
      <c r="E490" s="1776" t="s">
        <v>2977</v>
      </c>
      <c r="F490" s="1776" t="s">
        <v>2446</v>
      </c>
      <c r="G490" s="1776" t="s">
        <v>22</v>
      </c>
      <c r="H490" s="1776" t="s">
        <v>22</v>
      </c>
      <c r="I490" s="1776" t="s">
        <v>905</v>
      </c>
    </row>
    <row r="491" spans="1:9" ht="11.25" customHeight="1">
      <c r="A491" s="1776" t="s">
        <v>2245</v>
      </c>
      <c r="B491" s="1776" t="s">
        <v>16</v>
      </c>
      <c r="C491" s="1776" t="s">
        <v>2836</v>
      </c>
      <c r="D491" s="1776" t="s">
        <v>2837</v>
      </c>
      <c r="E491" s="1776" t="s">
        <v>2584</v>
      </c>
      <c r="F491" s="1776" t="s">
        <v>2838</v>
      </c>
      <c r="G491" s="1776" t="s">
        <v>22</v>
      </c>
      <c r="H491" s="1776" t="s">
        <v>22</v>
      </c>
      <c r="I491" s="1776" t="s">
        <v>905</v>
      </c>
    </row>
    <row r="492" spans="1:9" ht="11.25" customHeight="1">
      <c r="A492" s="1776" t="s">
        <v>2245</v>
      </c>
      <c r="B492" s="1776" t="s">
        <v>16</v>
      </c>
      <c r="C492" s="1776" t="s">
        <v>2839</v>
      </c>
      <c r="D492" s="1776" t="s">
        <v>2840</v>
      </c>
      <c r="E492" s="1776" t="s">
        <v>2524</v>
      </c>
      <c r="F492" s="1776" t="s">
        <v>2611</v>
      </c>
      <c r="G492" s="1776" t="s">
        <v>22</v>
      </c>
      <c r="H492" s="1776" t="s">
        <v>22</v>
      </c>
      <c r="I492" s="1776" t="s">
        <v>905</v>
      </c>
    </row>
    <row r="493" spans="1:9" ht="11.25" customHeight="1">
      <c r="A493" s="1776" t="s">
        <v>2245</v>
      </c>
      <c r="B493" s="1776" t="s">
        <v>16</v>
      </c>
      <c r="C493" s="1776" t="s">
        <v>2850</v>
      </c>
      <c r="D493" s="1776" t="s">
        <v>2851</v>
      </c>
      <c r="E493" s="1776" t="s">
        <v>2308</v>
      </c>
      <c r="F493" s="1776" t="s">
        <v>2852</v>
      </c>
      <c r="G493" s="1776" t="s">
        <v>22</v>
      </c>
      <c r="H493" s="1776" t="s">
        <v>22</v>
      </c>
      <c r="I493" s="1776" t="s">
        <v>905</v>
      </c>
    </row>
    <row r="494" spans="1:9" ht="11.25" customHeight="1">
      <c r="A494" s="1776" t="s">
        <v>2245</v>
      </c>
      <c r="B494" s="1776" t="s">
        <v>16</v>
      </c>
      <c r="C494" s="1776" t="s">
        <v>2856</v>
      </c>
      <c r="D494" s="1776" t="s">
        <v>2857</v>
      </c>
      <c r="E494" s="1776" t="s">
        <v>2608</v>
      </c>
      <c r="F494" s="1776" t="s">
        <v>2858</v>
      </c>
      <c r="G494" s="1776" t="s">
        <v>2859</v>
      </c>
      <c r="H494" s="1776" t="s">
        <v>22</v>
      </c>
      <c r="I494" s="1776" t="s">
        <v>905</v>
      </c>
    </row>
    <row r="495" spans="1:9" ht="11.25" customHeight="1">
      <c r="A495" s="1776" t="s">
        <v>2245</v>
      </c>
      <c r="B495" s="1776" t="s">
        <v>16</v>
      </c>
      <c r="C495" s="1776" t="s">
        <v>2860</v>
      </c>
      <c r="D495" s="1776" t="s">
        <v>2861</v>
      </c>
      <c r="E495" s="1776" t="s">
        <v>2862</v>
      </c>
      <c r="F495" s="1776" t="s">
        <v>2703</v>
      </c>
      <c r="G495" s="1776" t="s">
        <v>22</v>
      </c>
      <c r="H495" s="1776" t="s">
        <v>22</v>
      </c>
      <c r="I495" s="1776" t="s">
        <v>905</v>
      </c>
    </row>
    <row r="496" spans="1:9" ht="11.25" customHeight="1">
      <c r="A496" s="1776" t="s">
        <v>2245</v>
      </c>
      <c r="B496" s="1776" t="s">
        <v>16</v>
      </c>
      <c r="C496" s="1776" t="s">
        <v>2265</v>
      </c>
      <c r="D496" s="1776" t="s">
        <v>2266</v>
      </c>
      <c r="E496" s="1776" t="s">
        <v>2267</v>
      </c>
      <c r="F496" s="1776" t="s">
        <v>2268</v>
      </c>
      <c r="G496" s="1776" t="s">
        <v>2269</v>
      </c>
      <c r="H496" s="1776" t="s">
        <v>22</v>
      </c>
      <c r="I496" s="1776" t="s">
        <v>1618</v>
      </c>
    </row>
    <row r="497" spans="1:9" ht="11.25" customHeight="1">
      <c r="A497" s="1776" t="s">
        <v>2245</v>
      </c>
      <c r="B497" s="1776" t="s">
        <v>16</v>
      </c>
      <c r="C497" s="1776" t="s">
        <v>2333</v>
      </c>
      <c r="D497" s="1776" t="s">
        <v>2334</v>
      </c>
      <c r="E497" s="1776" t="s">
        <v>2335</v>
      </c>
      <c r="F497" s="1776" t="s">
        <v>2273</v>
      </c>
      <c r="G497" s="1776" t="s">
        <v>2336</v>
      </c>
      <c r="H497" s="1776" t="s">
        <v>22</v>
      </c>
      <c r="I497" s="1776" t="s">
        <v>1618</v>
      </c>
    </row>
    <row r="498" spans="1:9" ht="11.25" customHeight="1">
      <c r="A498" s="1776" t="s">
        <v>2245</v>
      </c>
      <c r="B498" s="1776" t="s">
        <v>16</v>
      </c>
      <c r="C498" s="1776" t="s">
        <v>2987</v>
      </c>
      <c r="D498" s="1776" t="s">
        <v>2988</v>
      </c>
      <c r="E498" s="1776" t="s">
        <v>2989</v>
      </c>
      <c r="F498" s="1776" t="s">
        <v>2402</v>
      </c>
      <c r="G498" s="1776" t="s">
        <v>2990</v>
      </c>
      <c r="H498" s="1776" t="s">
        <v>22</v>
      </c>
      <c r="I498" s="1776" t="s">
        <v>1618</v>
      </c>
    </row>
    <row r="499" spans="1:9" ht="11.25" customHeight="1">
      <c r="A499" s="1776" t="s">
        <v>2245</v>
      </c>
      <c r="B499" s="1776" t="s">
        <v>16</v>
      </c>
      <c r="C499" s="1776" t="s">
        <v>2991</v>
      </c>
      <c r="D499" s="1776" t="s">
        <v>2992</v>
      </c>
      <c r="E499" s="1776" t="s">
        <v>2993</v>
      </c>
      <c r="F499" s="1776" t="s">
        <v>51</v>
      </c>
      <c r="G499" s="1776" t="s">
        <v>22</v>
      </c>
      <c r="H499" s="1776" t="s">
        <v>22</v>
      </c>
      <c r="I499" s="1776" t="s">
        <v>1618</v>
      </c>
    </row>
    <row r="500" spans="1:9" ht="11.25" customHeight="1">
      <c r="A500" s="1776" t="s">
        <v>2245</v>
      </c>
      <c r="B500" s="1776" t="s">
        <v>16</v>
      </c>
      <c r="C500" s="1776" t="s">
        <v>2994</v>
      </c>
      <c r="D500" s="1776" t="s">
        <v>2995</v>
      </c>
      <c r="E500" s="1776" t="s">
        <v>2996</v>
      </c>
      <c r="F500" s="1776" t="s">
        <v>51</v>
      </c>
      <c r="G500" s="1776" t="s">
        <v>2997</v>
      </c>
      <c r="H500" s="1776" t="s">
        <v>22</v>
      </c>
      <c r="I500" s="1776" t="s">
        <v>1618</v>
      </c>
    </row>
    <row r="501" spans="1:9" ht="11.25" customHeight="1">
      <c r="A501" s="1776" t="s">
        <v>2245</v>
      </c>
      <c r="B501" s="1776" t="s">
        <v>16</v>
      </c>
      <c r="C501" s="1776" t="s">
        <v>2998</v>
      </c>
      <c r="D501" s="1776" t="s">
        <v>2999</v>
      </c>
      <c r="E501" s="1776" t="s">
        <v>3000</v>
      </c>
      <c r="F501" s="1776" t="s">
        <v>573</v>
      </c>
      <c r="G501" s="1776" t="s">
        <v>3001</v>
      </c>
      <c r="H501" s="1776" t="s">
        <v>22</v>
      </c>
      <c r="I501" s="1776" t="s">
        <v>1618</v>
      </c>
    </row>
    <row r="502" spans="1:9" ht="11.25" customHeight="1">
      <c r="A502" s="1776" t="s">
        <v>2245</v>
      </c>
      <c r="B502" s="1776" t="s">
        <v>16</v>
      </c>
      <c r="C502" s="1776" t="s">
        <v>3002</v>
      </c>
      <c r="D502" s="1776" t="s">
        <v>3003</v>
      </c>
      <c r="E502" s="1776" t="s">
        <v>3004</v>
      </c>
      <c r="F502" s="1776" t="s">
        <v>51</v>
      </c>
      <c r="G502" s="1776" t="s">
        <v>22</v>
      </c>
      <c r="H502" s="1776" t="s">
        <v>22</v>
      </c>
      <c r="I502" s="1776" t="s">
        <v>1618</v>
      </c>
    </row>
    <row r="503" spans="1:9" ht="11.25" customHeight="1">
      <c r="A503" s="1776" t="s">
        <v>2245</v>
      </c>
      <c r="B503" s="1776" t="s">
        <v>16</v>
      </c>
      <c r="C503" s="1776" t="s">
        <v>2421</v>
      </c>
      <c r="D503" s="1776" t="s">
        <v>2422</v>
      </c>
      <c r="E503" s="1776" t="s">
        <v>2423</v>
      </c>
      <c r="F503" s="1776" t="s">
        <v>2424</v>
      </c>
      <c r="G503" s="1776" t="s">
        <v>2425</v>
      </c>
      <c r="H503" s="1776" t="s">
        <v>22</v>
      </c>
      <c r="I503" s="1776" t="s">
        <v>1618</v>
      </c>
    </row>
    <row r="504" spans="1:9" ht="11.25" customHeight="1">
      <c r="A504" s="1776" t="s">
        <v>2245</v>
      </c>
      <c r="B504" s="1776" t="s">
        <v>16</v>
      </c>
      <c r="C504" s="1776" t="s">
        <v>3005</v>
      </c>
      <c r="D504" s="1776" t="s">
        <v>3006</v>
      </c>
      <c r="E504" s="1776" t="s">
        <v>3007</v>
      </c>
      <c r="F504" s="1776" t="s">
        <v>2300</v>
      </c>
      <c r="G504" s="1776" t="s">
        <v>22</v>
      </c>
      <c r="H504" s="1776" t="s">
        <v>22</v>
      </c>
      <c r="I504" s="1776" t="s">
        <v>1618</v>
      </c>
    </row>
    <row r="505" spans="1:9" ht="11.25" customHeight="1">
      <c r="A505" s="1776" t="s">
        <v>2245</v>
      </c>
      <c r="B505" s="1776" t="s">
        <v>16</v>
      </c>
      <c r="C505" s="1776" t="s">
        <v>2447</v>
      </c>
      <c r="D505" s="1776" t="s">
        <v>2448</v>
      </c>
      <c r="E505" s="1776" t="s">
        <v>2449</v>
      </c>
      <c r="F505" s="1776" t="s">
        <v>2286</v>
      </c>
      <c r="G505" s="1776" t="s">
        <v>2450</v>
      </c>
      <c r="H505" s="1776" t="s">
        <v>22</v>
      </c>
      <c r="I505" s="1776" t="s">
        <v>1618</v>
      </c>
    </row>
    <row r="506" spans="1:9" ht="11.25" customHeight="1">
      <c r="A506" s="1776" t="s">
        <v>2245</v>
      </c>
      <c r="B506" s="1776" t="s">
        <v>16</v>
      </c>
      <c r="C506" s="1776" t="s">
        <v>3008</v>
      </c>
      <c r="D506" s="1776" t="s">
        <v>3009</v>
      </c>
      <c r="E506" s="1776" t="s">
        <v>3010</v>
      </c>
      <c r="F506" s="1776" t="s">
        <v>2402</v>
      </c>
      <c r="G506" s="1776" t="s">
        <v>22</v>
      </c>
      <c r="H506" s="1776" t="s">
        <v>22</v>
      </c>
      <c r="I506" s="1776" t="s">
        <v>1618</v>
      </c>
    </row>
    <row r="507" spans="1:9" ht="11.25" customHeight="1">
      <c r="A507" s="1776" t="s">
        <v>2245</v>
      </c>
      <c r="B507" s="1776" t="s">
        <v>16</v>
      </c>
      <c r="C507" s="1776" t="s">
        <v>2465</v>
      </c>
      <c r="D507" s="1776" t="s">
        <v>2466</v>
      </c>
      <c r="E507" s="1776" t="s">
        <v>2467</v>
      </c>
      <c r="F507" s="1776" t="s">
        <v>2468</v>
      </c>
      <c r="G507" s="1776" t="s">
        <v>22</v>
      </c>
      <c r="H507" s="1776" t="s">
        <v>22</v>
      </c>
      <c r="I507" s="1776" t="s">
        <v>1618</v>
      </c>
    </row>
    <row r="508" spans="1:9" ht="11.25" customHeight="1">
      <c r="A508" s="1776" t="s">
        <v>2245</v>
      </c>
      <c r="B508" s="1776" t="s">
        <v>16</v>
      </c>
      <c r="C508" s="1776" t="s">
        <v>2484</v>
      </c>
      <c r="D508" s="1776" t="s">
        <v>2485</v>
      </c>
      <c r="E508" s="1776" t="s">
        <v>2486</v>
      </c>
      <c r="F508" s="1776" t="s">
        <v>2253</v>
      </c>
      <c r="G508" s="1776" t="s">
        <v>2479</v>
      </c>
      <c r="H508" s="1776" t="s">
        <v>22</v>
      </c>
      <c r="I508" s="1776" t="s">
        <v>1618</v>
      </c>
    </row>
    <row r="509" spans="1:9" ht="11.25" customHeight="1">
      <c r="A509" s="1776" t="s">
        <v>2245</v>
      </c>
      <c r="B509" s="1776" t="s">
        <v>16</v>
      </c>
      <c r="C509" s="1776" t="s">
        <v>2498</v>
      </c>
      <c r="D509" s="1776" t="s">
        <v>2499</v>
      </c>
      <c r="E509" s="1776" t="s">
        <v>2500</v>
      </c>
      <c r="F509" s="1776" t="s">
        <v>2253</v>
      </c>
      <c r="G509" s="1776" t="s">
        <v>2501</v>
      </c>
      <c r="H509" s="1776" t="s">
        <v>22</v>
      </c>
      <c r="I509" s="1776" t="s">
        <v>1618</v>
      </c>
    </row>
    <row r="510" spans="1:9" ht="11.25" customHeight="1">
      <c r="A510" s="1776" t="s">
        <v>2245</v>
      </c>
      <c r="B510" s="1776" t="s">
        <v>16</v>
      </c>
      <c r="C510" s="1776" t="s">
        <v>3011</v>
      </c>
      <c r="D510" s="1776" t="s">
        <v>3012</v>
      </c>
      <c r="E510" s="1776" t="s">
        <v>3013</v>
      </c>
      <c r="F510" s="1776" t="s">
        <v>2446</v>
      </c>
      <c r="G510" s="1776" t="s">
        <v>3014</v>
      </c>
      <c r="H510" s="1776" t="s">
        <v>22</v>
      </c>
      <c r="I510" s="1776" t="s">
        <v>1618</v>
      </c>
    </row>
    <row r="511" spans="1:9" ht="11.25" customHeight="1">
      <c r="A511" s="1776" t="s">
        <v>2245</v>
      </c>
      <c r="B511" s="1776" t="s">
        <v>16</v>
      </c>
      <c r="C511" s="1776" t="s">
        <v>3015</v>
      </c>
      <c r="D511" s="1776" t="s">
        <v>3016</v>
      </c>
      <c r="E511" s="1776" t="s">
        <v>3017</v>
      </c>
      <c r="F511" s="1776" t="s">
        <v>2344</v>
      </c>
      <c r="G511" s="1776" t="s">
        <v>22</v>
      </c>
      <c r="H511" s="1776" t="s">
        <v>22</v>
      </c>
      <c r="I511" s="1776" t="s">
        <v>1618</v>
      </c>
    </row>
    <row r="512" spans="1:9" ht="11.25" customHeight="1">
      <c r="A512" s="1776" t="s">
        <v>2245</v>
      </c>
      <c r="B512" s="1776" t="s">
        <v>16</v>
      </c>
      <c r="C512" s="1776" t="s">
        <v>3018</v>
      </c>
      <c r="D512" s="1776" t="s">
        <v>3019</v>
      </c>
      <c r="E512" s="1776" t="s">
        <v>3020</v>
      </c>
      <c r="F512" s="1776" t="s">
        <v>2454</v>
      </c>
      <c r="G512" s="1776" t="s">
        <v>22</v>
      </c>
      <c r="H512" s="1776" t="s">
        <v>22</v>
      </c>
      <c r="I512" s="1776" t="s">
        <v>1618</v>
      </c>
    </row>
    <row r="513" spans="1:9" ht="11.25" customHeight="1">
      <c r="A513" s="1776" t="s">
        <v>2245</v>
      </c>
      <c r="B513" s="1776" t="s">
        <v>16</v>
      </c>
      <c r="C513" s="1776" t="s">
        <v>2600</v>
      </c>
      <c r="D513" s="1776" t="s">
        <v>2601</v>
      </c>
      <c r="E513" s="1776" t="s">
        <v>2602</v>
      </c>
      <c r="F513" s="1776" t="s">
        <v>2286</v>
      </c>
      <c r="G513" s="1776" t="s">
        <v>22</v>
      </c>
      <c r="H513" s="1776" t="s">
        <v>22</v>
      </c>
      <c r="I513" s="1776" t="s">
        <v>1618</v>
      </c>
    </row>
    <row r="514" spans="1:9" ht="11.25" customHeight="1">
      <c r="A514" s="1776" t="s">
        <v>2245</v>
      </c>
      <c r="B514" s="1776" t="s">
        <v>16</v>
      </c>
      <c r="C514" s="1776" t="s">
        <v>3021</v>
      </c>
      <c r="D514" s="1776" t="s">
        <v>3022</v>
      </c>
      <c r="E514" s="1776" t="s">
        <v>3023</v>
      </c>
      <c r="F514" s="1776" t="s">
        <v>3024</v>
      </c>
      <c r="G514" s="1776" t="s">
        <v>22</v>
      </c>
      <c r="H514" s="1776" t="s">
        <v>22</v>
      </c>
      <c r="I514" s="1776" t="s">
        <v>1618</v>
      </c>
    </row>
    <row r="515" spans="1:9" ht="11.25" customHeight="1">
      <c r="A515" s="1776" t="s">
        <v>2245</v>
      </c>
      <c r="B515" s="1776" t="s">
        <v>16</v>
      </c>
      <c r="C515" s="1776" t="s">
        <v>2648</v>
      </c>
      <c r="D515" s="1776" t="s">
        <v>2649</v>
      </c>
      <c r="E515" s="1776" t="s">
        <v>2650</v>
      </c>
      <c r="F515" s="1776" t="s">
        <v>2651</v>
      </c>
      <c r="G515" s="1776" t="s">
        <v>22</v>
      </c>
      <c r="H515" s="1776" t="s">
        <v>22</v>
      </c>
      <c r="I515" s="1776" t="s">
        <v>1618</v>
      </c>
    </row>
    <row r="516" spans="1:9" ht="11.25" customHeight="1">
      <c r="A516" s="1776" t="s">
        <v>2245</v>
      </c>
      <c r="B516" s="1776" t="s">
        <v>16</v>
      </c>
      <c r="C516" s="1776" t="s">
        <v>3025</v>
      </c>
      <c r="D516" s="1776" t="s">
        <v>3026</v>
      </c>
      <c r="E516" s="1776" t="s">
        <v>3027</v>
      </c>
      <c r="F516" s="1776" t="s">
        <v>2320</v>
      </c>
      <c r="G516" s="1776" t="s">
        <v>22</v>
      </c>
      <c r="H516" s="1776" t="s">
        <v>22</v>
      </c>
      <c r="I516" s="1776" t="s">
        <v>1618</v>
      </c>
    </row>
    <row r="517" spans="1:9" ht="11.25" customHeight="1">
      <c r="A517" s="1776" t="s">
        <v>2245</v>
      </c>
      <c r="B517" s="1776" t="s">
        <v>16</v>
      </c>
      <c r="C517" s="1776" t="s">
        <v>3028</v>
      </c>
      <c r="D517" s="1776" t="s">
        <v>3029</v>
      </c>
      <c r="E517" s="1776" t="s">
        <v>3030</v>
      </c>
      <c r="F517" s="1776" t="s">
        <v>2300</v>
      </c>
      <c r="G517" s="1776" t="s">
        <v>3031</v>
      </c>
      <c r="H517" s="1776" t="s">
        <v>22</v>
      </c>
      <c r="I517" s="1776" t="s">
        <v>1618</v>
      </c>
    </row>
    <row r="518" spans="1:9" ht="11.25" customHeight="1">
      <c r="A518" s="1776" t="s">
        <v>2245</v>
      </c>
      <c r="B518" s="1776" t="s">
        <v>16</v>
      </c>
      <c r="C518" s="1776" t="s">
        <v>3032</v>
      </c>
      <c r="D518" s="1776" t="s">
        <v>3033</v>
      </c>
      <c r="E518" s="1776" t="s">
        <v>3034</v>
      </c>
      <c r="F518" s="1776" t="s">
        <v>51</v>
      </c>
      <c r="G518" s="1776" t="s">
        <v>22</v>
      </c>
      <c r="H518" s="1776" t="s">
        <v>22</v>
      </c>
      <c r="I518" s="1776" t="s">
        <v>1618</v>
      </c>
    </row>
    <row r="519" spans="1:9" ht="11.25" customHeight="1">
      <c r="A519" s="1776" t="s">
        <v>2245</v>
      </c>
      <c r="B519" s="1776" t="s">
        <v>16</v>
      </c>
      <c r="C519" s="1776" t="s">
        <v>3035</v>
      </c>
      <c r="D519" s="1776" t="s">
        <v>3036</v>
      </c>
      <c r="E519" s="1776" t="s">
        <v>3037</v>
      </c>
      <c r="F519" s="1776" t="s">
        <v>2332</v>
      </c>
      <c r="G519" s="1776" t="s">
        <v>3038</v>
      </c>
      <c r="H519" s="1776" t="s">
        <v>22</v>
      </c>
      <c r="I519" s="1776" t="s">
        <v>1618</v>
      </c>
    </row>
    <row r="520" spans="1:9" ht="11.25" customHeight="1">
      <c r="A520" s="1776" t="s">
        <v>2245</v>
      </c>
      <c r="B520" s="1776" t="s">
        <v>16</v>
      </c>
      <c r="C520" s="1776" t="s">
        <v>3039</v>
      </c>
      <c r="D520" s="1776" t="s">
        <v>3040</v>
      </c>
      <c r="E520" s="1776" t="s">
        <v>3041</v>
      </c>
      <c r="F520" s="1776" t="s">
        <v>2300</v>
      </c>
      <c r="G520" s="1776" t="s">
        <v>3031</v>
      </c>
      <c r="H520" s="1776" t="s">
        <v>22</v>
      </c>
      <c r="I520" s="1776" t="s">
        <v>1618</v>
      </c>
    </row>
    <row r="521" spans="1:9" ht="11.25" customHeight="1">
      <c r="A521" s="1776" t="s">
        <v>2245</v>
      </c>
      <c r="B521" s="1776" t="s">
        <v>16</v>
      </c>
      <c r="C521" s="1776" t="s">
        <v>3042</v>
      </c>
      <c r="D521" s="1776" t="s">
        <v>3043</v>
      </c>
      <c r="E521" s="1776" t="s">
        <v>3044</v>
      </c>
      <c r="F521" s="1776" t="s">
        <v>3045</v>
      </c>
      <c r="G521" s="1776" t="s">
        <v>3046</v>
      </c>
      <c r="H521" s="1776" t="s">
        <v>22</v>
      </c>
      <c r="I521" s="1776" t="s">
        <v>1618</v>
      </c>
    </row>
    <row r="522" spans="1:9" ht="11.25" customHeight="1">
      <c r="A522" s="1776" t="s">
        <v>2245</v>
      </c>
      <c r="B522" s="1776" t="s">
        <v>16</v>
      </c>
      <c r="C522" s="1776" t="s">
        <v>3047</v>
      </c>
      <c r="D522" s="1776" t="s">
        <v>3048</v>
      </c>
      <c r="E522" s="1776" t="s">
        <v>3049</v>
      </c>
      <c r="F522" s="1776" t="s">
        <v>3050</v>
      </c>
      <c r="G522" s="1776" t="s">
        <v>3051</v>
      </c>
      <c r="H522" s="1776" t="s">
        <v>22</v>
      </c>
      <c r="I522" s="1776" t="s">
        <v>1618</v>
      </c>
    </row>
    <row r="523" spans="1:9" ht="11.25" customHeight="1">
      <c r="A523" s="1776" t="s">
        <v>2245</v>
      </c>
      <c r="B523" s="1776" t="s">
        <v>16</v>
      </c>
      <c r="C523" s="1776" t="s">
        <v>3052</v>
      </c>
      <c r="D523" s="1776" t="s">
        <v>3053</v>
      </c>
      <c r="E523" s="1776" t="s">
        <v>3054</v>
      </c>
      <c r="F523" s="1776" t="s">
        <v>2286</v>
      </c>
      <c r="G523" s="1776" t="s">
        <v>3055</v>
      </c>
      <c r="H523" s="1776" t="s">
        <v>22</v>
      </c>
      <c r="I523" s="1776" t="s">
        <v>1618</v>
      </c>
    </row>
    <row r="524" spans="1:9" ht="11.25" customHeight="1">
      <c r="A524" s="1776" t="s">
        <v>2245</v>
      </c>
      <c r="B524" s="1776" t="s">
        <v>16</v>
      </c>
      <c r="C524" s="1776" t="s">
        <v>3056</v>
      </c>
      <c r="D524" s="1776" t="s">
        <v>3057</v>
      </c>
      <c r="E524" s="1776" t="s">
        <v>3058</v>
      </c>
      <c r="F524" s="1776" t="s">
        <v>2277</v>
      </c>
      <c r="G524" s="1776" t="s">
        <v>3059</v>
      </c>
      <c r="H524" s="1776" t="s">
        <v>22</v>
      </c>
      <c r="I524" s="1776" t="s">
        <v>1618</v>
      </c>
    </row>
    <row r="525" spans="1:9" ht="11.25" customHeight="1">
      <c r="A525" s="1776" t="s">
        <v>2245</v>
      </c>
      <c r="B525" s="1776" t="s">
        <v>16</v>
      </c>
      <c r="C525" s="1776" t="s">
        <v>3060</v>
      </c>
      <c r="D525" s="1776" t="s">
        <v>3061</v>
      </c>
      <c r="E525" s="1776" t="s">
        <v>3062</v>
      </c>
      <c r="F525" s="1776" t="s">
        <v>51</v>
      </c>
      <c r="G525" s="1776" t="s">
        <v>22</v>
      </c>
      <c r="H525" s="1776" t="s">
        <v>22</v>
      </c>
      <c r="I525" s="1776" t="s">
        <v>1618</v>
      </c>
    </row>
    <row r="526" spans="1:9" ht="11.25" customHeight="1">
      <c r="A526" s="1776" t="s">
        <v>2245</v>
      </c>
      <c r="B526" s="1776" t="s">
        <v>16</v>
      </c>
      <c r="C526" s="1776" t="s">
        <v>3063</v>
      </c>
      <c r="D526" s="1776" t="s">
        <v>3064</v>
      </c>
      <c r="E526" s="1776" t="s">
        <v>3065</v>
      </c>
      <c r="F526" s="1776" t="s">
        <v>51</v>
      </c>
      <c r="G526" s="1776" t="s">
        <v>22</v>
      </c>
      <c r="H526" s="1776" t="s">
        <v>22</v>
      </c>
      <c r="I526" s="1776" t="s">
        <v>1618</v>
      </c>
    </row>
    <row r="527" spans="1:9" ht="11.25" customHeight="1">
      <c r="A527" s="1776" t="s">
        <v>2245</v>
      </c>
      <c r="B527" s="1776" t="s">
        <v>16</v>
      </c>
      <c r="C527" s="1776" t="s">
        <v>3066</v>
      </c>
      <c r="D527" s="1776" t="s">
        <v>3067</v>
      </c>
      <c r="E527" s="1776" t="s">
        <v>3068</v>
      </c>
      <c r="F527" s="1776" t="s">
        <v>2286</v>
      </c>
      <c r="G527" s="1776" t="s">
        <v>22</v>
      </c>
      <c r="H527" s="1776" t="s">
        <v>22</v>
      </c>
      <c r="I527" s="1776" t="s">
        <v>1618</v>
      </c>
    </row>
    <row r="528" spans="1:9" ht="11.25" customHeight="1">
      <c r="A528" s="1776" t="s">
        <v>2245</v>
      </c>
      <c r="B528" s="1776" t="s">
        <v>16</v>
      </c>
      <c r="C528" s="1776" t="s">
        <v>3069</v>
      </c>
      <c r="D528" s="1776" t="s">
        <v>3070</v>
      </c>
      <c r="E528" s="1776" t="s">
        <v>3071</v>
      </c>
      <c r="F528" s="1776" t="s">
        <v>2277</v>
      </c>
      <c r="G528" s="1776" t="s">
        <v>3072</v>
      </c>
      <c r="H528" s="1776" t="s">
        <v>22</v>
      </c>
      <c r="I528" s="1776" t="s">
        <v>1618</v>
      </c>
    </row>
    <row r="529" spans="1:9" ht="11.25" customHeight="1">
      <c r="A529" s="1776" t="s">
        <v>2245</v>
      </c>
      <c r="B529" s="1776" t="s">
        <v>16</v>
      </c>
      <c r="C529" s="1776" t="s">
        <v>3073</v>
      </c>
      <c r="D529" s="1776" t="s">
        <v>3074</v>
      </c>
      <c r="E529" s="1776" t="s">
        <v>3075</v>
      </c>
      <c r="F529" s="1776" t="s">
        <v>2461</v>
      </c>
      <c r="G529" s="1776" t="s">
        <v>3076</v>
      </c>
      <c r="H529" s="1776" t="s">
        <v>22</v>
      </c>
      <c r="I529" s="1776" t="s">
        <v>1618</v>
      </c>
    </row>
    <row r="530" spans="1:9" ht="11.25" customHeight="1">
      <c r="A530" s="1776" t="s">
        <v>2245</v>
      </c>
      <c r="B530" s="1776" t="s">
        <v>16</v>
      </c>
      <c r="C530" s="1776" t="s">
        <v>3077</v>
      </c>
      <c r="D530" s="1776" t="s">
        <v>3078</v>
      </c>
      <c r="E530" s="1776" t="s">
        <v>3079</v>
      </c>
      <c r="F530" s="1776" t="s">
        <v>3080</v>
      </c>
      <c r="G530" s="1776" t="s">
        <v>3051</v>
      </c>
      <c r="H530" s="1776" t="s">
        <v>22</v>
      </c>
      <c r="I530" s="1776" t="s">
        <v>1618</v>
      </c>
    </row>
    <row r="531" spans="1:9" ht="11.25" customHeight="1">
      <c r="A531" s="1776" t="s">
        <v>2245</v>
      </c>
      <c r="B531" s="1776" t="s">
        <v>16</v>
      </c>
      <c r="C531" s="1776" t="s">
        <v>3081</v>
      </c>
      <c r="D531" s="1776" t="s">
        <v>3082</v>
      </c>
      <c r="E531" s="1776" t="s">
        <v>3083</v>
      </c>
      <c r="F531" s="1776" t="s">
        <v>2402</v>
      </c>
      <c r="G531" s="1776" t="s">
        <v>3084</v>
      </c>
      <c r="H531" s="1776" t="s">
        <v>22</v>
      </c>
      <c r="I531" s="1776" t="s">
        <v>1618</v>
      </c>
    </row>
    <row r="532" spans="1:9" ht="11.25" customHeight="1">
      <c r="A532" s="1776" t="s">
        <v>2245</v>
      </c>
      <c r="B532" s="1776" t="s">
        <v>16</v>
      </c>
      <c r="C532" s="1776" t="s">
        <v>3085</v>
      </c>
      <c r="D532" s="1776" t="s">
        <v>3086</v>
      </c>
      <c r="E532" s="1776" t="s">
        <v>3087</v>
      </c>
      <c r="F532" s="1776" t="s">
        <v>51</v>
      </c>
      <c r="G532" s="1776" t="s">
        <v>22</v>
      </c>
      <c r="H532" s="1776" t="s">
        <v>22</v>
      </c>
      <c r="I532" s="1776" t="s">
        <v>1618</v>
      </c>
    </row>
    <row r="533" spans="1:9" ht="11.25" customHeight="1">
      <c r="A533" s="1776" t="s">
        <v>2245</v>
      </c>
      <c r="B533" s="1776" t="s">
        <v>16</v>
      </c>
      <c r="C533" s="1776" t="s">
        <v>3088</v>
      </c>
      <c r="D533" s="1776" t="s">
        <v>3089</v>
      </c>
      <c r="E533" s="1776" t="s">
        <v>3090</v>
      </c>
      <c r="F533" s="1776" t="s">
        <v>2468</v>
      </c>
      <c r="G533" s="1776" t="s">
        <v>22</v>
      </c>
      <c r="H533" s="1776" t="s">
        <v>22</v>
      </c>
      <c r="I533" s="1776" t="s">
        <v>1618</v>
      </c>
    </row>
    <row r="534" spans="1:9" ht="11.25" customHeight="1">
      <c r="A534" s="1776" t="s">
        <v>2245</v>
      </c>
      <c r="B534" s="1776" t="s">
        <v>16</v>
      </c>
      <c r="C534" s="1776" t="s">
        <v>3091</v>
      </c>
      <c r="D534" s="1776" t="s">
        <v>3092</v>
      </c>
      <c r="E534" s="1776" t="s">
        <v>3093</v>
      </c>
      <c r="F534" s="1776" t="s">
        <v>2277</v>
      </c>
      <c r="G534" s="1776" t="s">
        <v>22</v>
      </c>
      <c r="H534" s="1776" t="s">
        <v>22</v>
      </c>
      <c r="I534" s="1776" t="s">
        <v>1618</v>
      </c>
    </row>
    <row r="535" spans="1:9" ht="11.25" customHeight="1">
      <c r="A535" s="1776" t="s">
        <v>2245</v>
      </c>
      <c r="B535" s="1776" t="s">
        <v>16</v>
      </c>
      <c r="C535" s="1776" t="s">
        <v>3094</v>
      </c>
      <c r="D535" s="1776" t="s">
        <v>3095</v>
      </c>
      <c r="E535" s="1776" t="s">
        <v>3096</v>
      </c>
      <c r="F535" s="1776" t="s">
        <v>2475</v>
      </c>
      <c r="G535" s="1776" t="s">
        <v>3097</v>
      </c>
      <c r="H535" s="1776" t="s">
        <v>22</v>
      </c>
      <c r="I535" s="1776" t="s">
        <v>1618</v>
      </c>
    </row>
    <row r="536" spans="1:9" ht="11.25" customHeight="1">
      <c r="A536" s="1776" t="s">
        <v>2245</v>
      </c>
      <c r="B536" s="1776" t="s">
        <v>16</v>
      </c>
      <c r="C536" s="1776" t="s">
        <v>3098</v>
      </c>
      <c r="D536" s="1776" t="s">
        <v>3099</v>
      </c>
      <c r="E536" s="1776" t="s">
        <v>3100</v>
      </c>
      <c r="F536" s="1776" t="s">
        <v>2475</v>
      </c>
      <c r="G536" s="1776" t="s">
        <v>22</v>
      </c>
      <c r="H536" s="1776" t="s">
        <v>22</v>
      </c>
      <c r="I536" s="1776" t="s">
        <v>1618</v>
      </c>
    </row>
    <row r="537" spans="1:9" ht="11.25" customHeight="1">
      <c r="A537" s="1776" t="s">
        <v>2245</v>
      </c>
      <c r="B537" s="1776" t="s">
        <v>16</v>
      </c>
      <c r="C537" s="1776" t="s">
        <v>3101</v>
      </c>
      <c r="D537" s="1776" t="s">
        <v>3102</v>
      </c>
      <c r="E537" s="1776" t="s">
        <v>3103</v>
      </c>
      <c r="F537" s="1776" t="s">
        <v>2316</v>
      </c>
      <c r="G537" s="1776" t="s">
        <v>22</v>
      </c>
      <c r="H537" s="1776" t="s">
        <v>22</v>
      </c>
      <c r="I537" s="1776" t="s">
        <v>1618</v>
      </c>
    </row>
    <row r="538" spans="1:9" ht="11.25" customHeight="1">
      <c r="A538" s="1776" t="s">
        <v>2245</v>
      </c>
      <c r="B538" s="1776" t="s">
        <v>16</v>
      </c>
      <c r="C538" s="1776" t="s">
        <v>22</v>
      </c>
      <c r="D538" s="1776" t="s">
        <v>2819</v>
      </c>
      <c r="E538" s="1776" t="s">
        <v>2820</v>
      </c>
      <c r="F538" s="1776" t="s">
        <v>51</v>
      </c>
      <c r="G538" s="1776" t="s">
        <v>22</v>
      </c>
      <c r="H538" s="1776" t="s">
        <v>22</v>
      </c>
      <c r="I538" s="1776" t="s">
        <v>1618</v>
      </c>
    </row>
    <row r="539" spans="1:9" ht="11.25" customHeight="1">
      <c r="A539" s="1776" t="s">
        <v>2245</v>
      </c>
      <c r="B539" s="1776" t="s">
        <v>16</v>
      </c>
      <c r="C539" s="1776" t="s">
        <v>2824</v>
      </c>
      <c r="D539" s="1776" t="s">
        <v>2825</v>
      </c>
      <c r="E539" s="1776" t="s">
        <v>2826</v>
      </c>
      <c r="F539" s="1776" t="s">
        <v>2253</v>
      </c>
      <c r="G539" s="1776" t="s">
        <v>22</v>
      </c>
      <c r="H539" s="1776" t="s">
        <v>22</v>
      </c>
      <c r="I539" s="1776" t="s">
        <v>1618</v>
      </c>
    </row>
    <row r="540" spans="1:9" ht="11.25" customHeight="1">
      <c r="A540" s="1776" t="s">
        <v>2245</v>
      </c>
      <c r="B540" s="1776" t="s">
        <v>16</v>
      </c>
      <c r="C540" s="1776" t="s">
        <v>3104</v>
      </c>
      <c r="D540" s="1776" t="s">
        <v>3105</v>
      </c>
      <c r="E540" s="1776" t="s">
        <v>3106</v>
      </c>
      <c r="F540" s="1776" t="s">
        <v>2277</v>
      </c>
      <c r="G540" s="1776" t="s">
        <v>3107</v>
      </c>
      <c r="H540" s="1776" t="s">
        <v>22</v>
      </c>
      <c r="I540"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C311B-E4D4-AAE1-53CE-BA2AAE740BF2}">
  <sheetPr>
    <tabColor rgb="FFFFCC99"/>
  </sheetPr>
  <dimension ref="A1:G106"/>
  <sheetViews>
    <sheetView showGridLines="0" workbookViewId="0"/>
  </sheetViews>
  <sheetFormatPr defaultRowHeight="11.25" customHeight="1"/>
  <cols>
    <col min="1" max="1" width="9.125" style="1776"/>
  </cols>
  <sheetData>
    <row r="1" spans="1:7" ht="11.25" customHeight="1">
      <c r="A1" s="311" t="s">
        <v>3108</v>
      </c>
      <c r="B1" s="4" t="s">
        <v>3109</v>
      </c>
      <c r="C1" s="4" t="s">
        <v>3110</v>
      </c>
      <c r="D1" s="4" t="s">
        <v>3111</v>
      </c>
      <c r="E1" s="3" t="s">
        <v>3112</v>
      </c>
      <c r="F1" s="3" t="s">
        <v>3113</v>
      </c>
      <c r="G1" s="3" t="s">
        <v>3114</v>
      </c>
    </row>
    <row r="2" spans="1:7" ht="11.25" customHeight="1">
      <c r="A2" s="311" t="s">
        <v>16</v>
      </c>
      <c r="B2" t="s">
        <v>3115</v>
      </c>
      <c r="C2" t="s">
        <v>3116</v>
      </c>
      <c r="D2" t="s">
        <v>3117</v>
      </c>
      <c r="E2" t="s">
        <v>3118</v>
      </c>
      <c r="F2" t="s">
        <v>3119</v>
      </c>
      <c r="G2" t="s">
        <v>108</v>
      </c>
    </row>
    <row r="3" spans="1:7" ht="11.25" customHeight="1">
      <c r="A3" s="311" t="s">
        <v>16</v>
      </c>
      <c r="B3" t="s">
        <v>3115</v>
      </c>
      <c r="C3" t="s">
        <v>3116</v>
      </c>
      <c r="D3" t="s">
        <v>3115</v>
      </c>
      <c r="E3" t="s">
        <v>3116</v>
      </c>
      <c r="F3" t="s">
        <v>3120</v>
      </c>
      <c r="G3" t="s">
        <v>109</v>
      </c>
    </row>
    <row r="4" spans="1:7" ht="11.25" customHeight="1">
      <c r="A4" s="311" t="s">
        <v>16</v>
      </c>
      <c r="B4" t="s">
        <v>3115</v>
      </c>
      <c r="C4" t="s">
        <v>3116</v>
      </c>
      <c r="D4" t="s">
        <v>3121</v>
      </c>
      <c r="E4" t="s">
        <v>3122</v>
      </c>
      <c r="F4" t="s">
        <v>3123</v>
      </c>
      <c r="G4" t="s">
        <v>89</v>
      </c>
    </row>
    <row r="5" spans="1:7" ht="11.25" customHeight="1">
      <c r="A5" s="311" t="s">
        <v>16</v>
      </c>
      <c r="B5" t="s">
        <v>3115</v>
      </c>
      <c r="C5" t="s">
        <v>3116</v>
      </c>
      <c r="D5" t="s">
        <v>3124</v>
      </c>
      <c r="E5" t="s">
        <v>3125</v>
      </c>
      <c r="F5" t="s">
        <v>3123</v>
      </c>
      <c r="G5" t="s">
        <v>90</v>
      </c>
    </row>
    <row r="6" spans="1:7" ht="11.25" customHeight="1">
      <c r="A6" s="311" t="s">
        <v>16</v>
      </c>
      <c r="B6" t="s">
        <v>3115</v>
      </c>
      <c r="C6" t="s">
        <v>3116</v>
      </c>
      <c r="D6" t="s">
        <v>3126</v>
      </c>
      <c r="E6" t="s">
        <v>3127</v>
      </c>
      <c r="F6" t="s">
        <v>3123</v>
      </c>
      <c r="G6" t="s">
        <v>110</v>
      </c>
    </row>
    <row r="7" spans="1:7" ht="11.25" customHeight="1">
      <c r="A7" s="311" t="s">
        <v>16</v>
      </c>
      <c r="B7" t="s">
        <v>3115</v>
      </c>
      <c r="C7" t="s">
        <v>3116</v>
      </c>
      <c r="D7" t="s">
        <v>3128</v>
      </c>
      <c r="E7" t="s">
        <v>3129</v>
      </c>
      <c r="F7" t="s">
        <v>3123</v>
      </c>
      <c r="G7" t="s">
        <v>91</v>
      </c>
    </row>
    <row r="8" spans="1:7" ht="11.25" customHeight="1">
      <c r="A8" s="311" t="s">
        <v>16</v>
      </c>
      <c r="B8" t="s">
        <v>3115</v>
      </c>
      <c r="C8" t="s">
        <v>3116</v>
      </c>
      <c r="D8" t="s">
        <v>3130</v>
      </c>
      <c r="E8" t="s">
        <v>3131</v>
      </c>
      <c r="F8" t="s">
        <v>3123</v>
      </c>
      <c r="G8" t="s">
        <v>92</v>
      </c>
    </row>
    <row r="9" spans="1:7" ht="11.25" customHeight="1">
      <c r="A9" s="311" t="s">
        <v>16</v>
      </c>
      <c r="B9" t="s">
        <v>3115</v>
      </c>
      <c r="C9" t="s">
        <v>3116</v>
      </c>
      <c r="D9" t="s">
        <v>3132</v>
      </c>
      <c r="E9" t="s">
        <v>3133</v>
      </c>
      <c r="F9" t="s">
        <v>3123</v>
      </c>
      <c r="G9" t="s">
        <v>111</v>
      </c>
    </row>
    <row r="10" spans="1:7" ht="11.25" customHeight="1">
      <c r="A10" s="311" t="s">
        <v>16</v>
      </c>
      <c r="B10" t="s">
        <v>3134</v>
      </c>
      <c r="C10" t="s">
        <v>3135</v>
      </c>
      <c r="D10" t="s">
        <v>3134</v>
      </c>
      <c r="E10" t="s">
        <v>3135</v>
      </c>
      <c r="F10" t="s">
        <v>3120</v>
      </c>
      <c r="G10" t="s">
        <v>148</v>
      </c>
    </row>
    <row r="11" spans="1:7" ht="11.25" customHeight="1">
      <c r="A11" s="311" t="s">
        <v>16</v>
      </c>
      <c r="B11" t="s">
        <v>3134</v>
      </c>
      <c r="C11" t="s">
        <v>3135</v>
      </c>
      <c r="D11" t="s">
        <v>3136</v>
      </c>
      <c r="E11" t="s">
        <v>3137</v>
      </c>
      <c r="F11" t="s">
        <v>3119</v>
      </c>
      <c r="G11" t="s">
        <v>149</v>
      </c>
    </row>
    <row r="12" spans="1:7" ht="11.25" customHeight="1">
      <c r="A12" s="311" t="s">
        <v>16</v>
      </c>
      <c r="B12" t="s">
        <v>3134</v>
      </c>
      <c r="C12" t="s">
        <v>3135</v>
      </c>
      <c r="D12" t="s">
        <v>3138</v>
      </c>
      <c r="E12" t="s">
        <v>3139</v>
      </c>
      <c r="F12" t="s">
        <v>3119</v>
      </c>
      <c r="G12" t="s">
        <v>150</v>
      </c>
    </row>
    <row r="13" spans="1:7" ht="11.25" customHeight="1">
      <c r="A13" s="311" t="s">
        <v>16</v>
      </c>
      <c r="B13" t="s">
        <v>3134</v>
      </c>
      <c r="C13" t="s">
        <v>3135</v>
      </c>
      <c r="D13" t="s">
        <v>3140</v>
      </c>
      <c r="E13" t="s">
        <v>3141</v>
      </c>
      <c r="F13" t="s">
        <v>3123</v>
      </c>
      <c r="G13" t="s">
        <v>151</v>
      </c>
    </row>
    <row r="14" spans="1:7" ht="11.25" customHeight="1">
      <c r="A14" s="311" t="s">
        <v>16</v>
      </c>
      <c r="B14" t="s">
        <v>3134</v>
      </c>
      <c r="C14" t="s">
        <v>3135</v>
      </c>
      <c r="D14" t="s">
        <v>3142</v>
      </c>
      <c r="E14" t="s">
        <v>3143</v>
      </c>
      <c r="F14" t="s">
        <v>3123</v>
      </c>
      <c r="G14" t="s">
        <v>152</v>
      </c>
    </row>
    <row r="15" spans="1:7" ht="11.25" customHeight="1">
      <c r="A15" s="311" t="s">
        <v>16</v>
      </c>
      <c r="B15" t="s">
        <v>3134</v>
      </c>
      <c r="C15" t="s">
        <v>3135</v>
      </c>
      <c r="D15" t="s">
        <v>3144</v>
      </c>
      <c r="E15" t="s">
        <v>3145</v>
      </c>
      <c r="F15" t="s">
        <v>3123</v>
      </c>
      <c r="G15" t="s">
        <v>153</v>
      </c>
    </row>
    <row r="16" spans="1:7" ht="11.25" customHeight="1">
      <c r="A16" s="311" t="s">
        <v>16</v>
      </c>
      <c r="B16" t="s">
        <v>3134</v>
      </c>
      <c r="C16" t="s">
        <v>3135</v>
      </c>
      <c r="D16" t="s">
        <v>3146</v>
      </c>
      <c r="E16" t="s">
        <v>3147</v>
      </c>
      <c r="F16" t="s">
        <v>3123</v>
      </c>
      <c r="G16" t="s">
        <v>1461</v>
      </c>
    </row>
    <row r="17" spans="1:7" ht="11.25" customHeight="1">
      <c r="A17" s="311" t="s">
        <v>16</v>
      </c>
      <c r="B17" t="s">
        <v>3148</v>
      </c>
      <c r="C17" t="s">
        <v>3149</v>
      </c>
      <c r="D17" t="s">
        <v>3148</v>
      </c>
      <c r="E17" t="s">
        <v>3149</v>
      </c>
      <c r="F17" t="s">
        <v>3150</v>
      </c>
      <c r="G17" t="s">
        <v>1467</v>
      </c>
    </row>
    <row r="18" spans="1:7" ht="11.25" customHeight="1">
      <c r="A18" s="311" t="s">
        <v>16</v>
      </c>
      <c r="B18" t="s">
        <v>3151</v>
      </c>
      <c r="C18" t="s">
        <v>3152</v>
      </c>
      <c r="D18" t="s">
        <v>3153</v>
      </c>
      <c r="E18" t="s">
        <v>3154</v>
      </c>
      <c r="F18" t="s">
        <v>3123</v>
      </c>
      <c r="G18" t="s">
        <v>1479</v>
      </c>
    </row>
    <row r="19" spans="1:7" ht="11.25" customHeight="1">
      <c r="A19" s="311" t="s">
        <v>16</v>
      </c>
      <c r="B19" t="s">
        <v>3151</v>
      </c>
      <c r="C19" t="s">
        <v>3152</v>
      </c>
      <c r="D19" t="s">
        <v>3151</v>
      </c>
      <c r="E19" t="s">
        <v>3152</v>
      </c>
      <c r="F19" t="s">
        <v>3120</v>
      </c>
      <c r="G19" t="s">
        <v>1493</v>
      </c>
    </row>
    <row r="20" spans="1:7" ht="11.25" customHeight="1">
      <c r="A20" s="311" t="s">
        <v>16</v>
      </c>
      <c r="B20" t="s">
        <v>3151</v>
      </c>
      <c r="C20" t="s">
        <v>3152</v>
      </c>
      <c r="D20" t="s">
        <v>3155</v>
      </c>
      <c r="E20" t="s">
        <v>3156</v>
      </c>
      <c r="F20" t="s">
        <v>3119</v>
      </c>
      <c r="G20" t="s">
        <v>1505</v>
      </c>
    </row>
    <row r="21" spans="1:7" ht="11.25" customHeight="1">
      <c r="A21" s="311" t="s">
        <v>16</v>
      </c>
      <c r="B21" t="s">
        <v>3151</v>
      </c>
      <c r="C21" t="s">
        <v>3152</v>
      </c>
      <c r="D21" t="s">
        <v>3157</v>
      </c>
      <c r="E21" t="s">
        <v>3158</v>
      </c>
      <c r="F21" t="s">
        <v>3119</v>
      </c>
      <c r="G21" t="s">
        <v>1514</v>
      </c>
    </row>
    <row r="22" spans="1:7" ht="11.25" customHeight="1">
      <c r="A22" s="311" t="s">
        <v>16</v>
      </c>
      <c r="B22" t="s">
        <v>3151</v>
      </c>
      <c r="C22" t="s">
        <v>3152</v>
      </c>
      <c r="D22" t="s">
        <v>3159</v>
      </c>
      <c r="E22" t="s">
        <v>3160</v>
      </c>
      <c r="F22" t="s">
        <v>3123</v>
      </c>
      <c r="G22" t="s">
        <v>1530</v>
      </c>
    </row>
    <row r="23" spans="1:7" ht="11.25" customHeight="1">
      <c r="A23" s="311" t="s">
        <v>16</v>
      </c>
      <c r="B23" t="s">
        <v>3151</v>
      </c>
      <c r="C23" t="s">
        <v>3152</v>
      </c>
      <c r="D23" t="s">
        <v>3161</v>
      </c>
      <c r="E23" t="s">
        <v>3162</v>
      </c>
      <c r="F23" t="s">
        <v>3119</v>
      </c>
      <c r="G23" t="s">
        <v>1537</v>
      </c>
    </row>
    <row r="24" spans="1:7" ht="11.25" customHeight="1">
      <c r="A24" s="311" t="s">
        <v>16</v>
      </c>
      <c r="B24" t="s">
        <v>3151</v>
      </c>
      <c r="C24" t="s">
        <v>3152</v>
      </c>
      <c r="D24" t="s">
        <v>3163</v>
      </c>
      <c r="E24" t="s">
        <v>3164</v>
      </c>
      <c r="F24" t="s">
        <v>3119</v>
      </c>
      <c r="G24" t="s">
        <v>1545</v>
      </c>
    </row>
    <row r="25" spans="1:7" ht="11.25" customHeight="1">
      <c r="A25" s="311" t="s">
        <v>16</v>
      </c>
      <c r="B25" t="s">
        <v>3151</v>
      </c>
      <c r="C25" t="s">
        <v>3152</v>
      </c>
      <c r="D25" t="s">
        <v>3165</v>
      </c>
      <c r="E25" t="s">
        <v>3166</v>
      </c>
      <c r="F25" t="s">
        <v>3119</v>
      </c>
      <c r="G25" t="s">
        <v>1552</v>
      </c>
    </row>
    <row r="26" spans="1:7" ht="11.25" customHeight="1">
      <c r="A26" s="311" t="s">
        <v>16</v>
      </c>
      <c r="B26" t="s">
        <v>3151</v>
      </c>
      <c r="C26" t="s">
        <v>3152</v>
      </c>
      <c r="D26" t="s">
        <v>3167</v>
      </c>
      <c r="E26" t="s">
        <v>3168</v>
      </c>
      <c r="F26" t="s">
        <v>3123</v>
      </c>
      <c r="G26" t="s">
        <v>1556</v>
      </c>
    </row>
    <row r="27" spans="1:7" ht="11.25" customHeight="1">
      <c r="A27" s="311" t="s">
        <v>16</v>
      </c>
      <c r="B27" t="s">
        <v>3151</v>
      </c>
      <c r="C27" t="s">
        <v>3152</v>
      </c>
      <c r="D27" t="s">
        <v>3169</v>
      </c>
      <c r="E27" t="s">
        <v>3170</v>
      </c>
      <c r="F27" t="s">
        <v>3123</v>
      </c>
      <c r="G27" t="s">
        <v>1561</v>
      </c>
    </row>
    <row r="28" spans="1:7" ht="11.25" customHeight="1">
      <c r="A28" s="311" t="s">
        <v>16</v>
      </c>
      <c r="B28" t="s">
        <v>3151</v>
      </c>
      <c r="C28" t="s">
        <v>3152</v>
      </c>
      <c r="D28" t="s">
        <v>3171</v>
      </c>
      <c r="E28" t="s">
        <v>3172</v>
      </c>
      <c r="F28" t="s">
        <v>3123</v>
      </c>
      <c r="G28" t="s">
        <v>1569</v>
      </c>
    </row>
    <row r="29" spans="1:7" ht="11.25" customHeight="1">
      <c r="A29" s="311" t="s">
        <v>16</v>
      </c>
      <c r="B29" t="s">
        <v>3173</v>
      </c>
      <c r="C29" t="s">
        <v>3174</v>
      </c>
      <c r="D29" t="s">
        <v>3173</v>
      </c>
      <c r="E29" t="s">
        <v>3174</v>
      </c>
      <c r="F29" t="s">
        <v>3150</v>
      </c>
      <c r="G29" t="s">
        <v>1571</v>
      </c>
    </row>
    <row r="30" spans="1:7" ht="11.25" customHeight="1">
      <c r="A30" s="311" t="s">
        <v>16</v>
      </c>
      <c r="B30" t="s">
        <v>3175</v>
      </c>
      <c r="C30" t="s">
        <v>3176</v>
      </c>
      <c r="D30" t="s">
        <v>3175</v>
      </c>
      <c r="E30" t="s">
        <v>3176</v>
      </c>
      <c r="F30" t="s">
        <v>3150</v>
      </c>
      <c r="G30" t="s">
        <v>1574</v>
      </c>
    </row>
    <row r="31" spans="1:7" ht="11.25" customHeight="1">
      <c r="A31" s="311" t="s">
        <v>16</v>
      </c>
      <c r="B31" t="s">
        <v>3177</v>
      </c>
      <c r="C31" t="s">
        <v>3178</v>
      </c>
      <c r="D31" t="s">
        <v>3177</v>
      </c>
      <c r="E31" t="s">
        <v>3178</v>
      </c>
      <c r="F31" t="s">
        <v>3150</v>
      </c>
      <c r="G31" t="s">
        <v>1580</v>
      </c>
    </row>
    <row r="32" spans="1:7" ht="11.25" customHeight="1">
      <c r="A32" s="311" t="s">
        <v>16</v>
      </c>
      <c r="B32" t="s">
        <v>3179</v>
      </c>
      <c r="C32" t="s">
        <v>3180</v>
      </c>
      <c r="D32" t="s">
        <v>3181</v>
      </c>
      <c r="E32" t="s">
        <v>3182</v>
      </c>
      <c r="F32" t="s">
        <v>3123</v>
      </c>
      <c r="G32" t="s">
        <v>1582</v>
      </c>
    </row>
    <row r="33" spans="1:7" ht="11.25" customHeight="1">
      <c r="A33" s="311" t="s">
        <v>16</v>
      </c>
      <c r="B33" t="s">
        <v>3179</v>
      </c>
      <c r="C33" t="s">
        <v>3180</v>
      </c>
      <c r="D33" t="s">
        <v>3183</v>
      </c>
      <c r="E33" t="s">
        <v>3184</v>
      </c>
      <c r="F33" t="s">
        <v>3123</v>
      </c>
      <c r="G33" t="s">
        <v>1584</v>
      </c>
    </row>
    <row r="34" spans="1:7" ht="11.25" customHeight="1">
      <c r="A34" s="311" t="s">
        <v>16</v>
      </c>
      <c r="B34" t="s">
        <v>3179</v>
      </c>
      <c r="C34" t="s">
        <v>3180</v>
      </c>
      <c r="D34" t="s">
        <v>3185</v>
      </c>
      <c r="E34" t="s">
        <v>3186</v>
      </c>
      <c r="F34" t="s">
        <v>3123</v>
      </c>
      <c r="G34" t="s">
        <v>1586</v>
      </c>
    </row>
    <row r="35" spans="1:7" ht="11.25" customHeight="1">
      <c r="A35" s="311" t="s">
        <v>16</v>
      </c>
      <c r="B35" t="s">
        <v>3179</v>
      </c>
      <c r="C35" t="s">
        <v>3180</v>
      </c>
      <c r="D35" t="s">
        <v>3179</v>
      </c>
      <c r="E35" t="s">
        <v>3180</v>
      </c>
      <c r="F35" t="s">
        <v>3120</v>
      </c>
      <c r="G35" t="s">
        <v>1591</v>
      </c>
    </row>
    <row r="36" spans="1:7" ht="11.25" customHeight="1">
      <c r="A36" s="311" t="s">
        <v>16</v>
      </c>
      <c r="B36" t="s">
        <v>3179</v>
      </c>
      <c r="C36" t="s">
        <v>3180</v>
      </c>
      <c r="D36" t="s">
        <v>3187</v>
      </c>
      <c r="E36" t="s">
        <v>3188</v>
      </c>
      <c r="F36" t="s">
        <v>3119</v>
      </c>
      <c r="G36" t="s">
        <v>1596</v>
      </c>
    </row>
    <row r="37" spans="1:7" ht="11.25" customHeight="1">
      <c r="A37" s="311" t="s">
        <v>16</v>
      </c>
      <c r="B37" t="s">
        <v>3179</v>
      </c>
      <c r="C37" t="s">
        <v>3180</v>
      </c>
      <c r="D37" t="s">
        <v>3189</v>
      </c>
      <c r="E37" t="s">
        <v>3190</v>
      </c>
      <c r="F37" t="s">
        <v>3123</v>
      </c>
      <c r="G37" t="s">
        <v>1600</v>
      </c>
    </row>
    <row r="38" spans="1:7" ht="11.25" customHeight="1">
      <c r="A38" s="311" t="s">
        <v>16</v>
      </c>
      <c r="B38" t="s">
        <v>3179</v>
      </c>
      <c r="C38" t="s">
        <v>3180</v>
      </c>
      <c r="D38" t="s">
        <v>3191</v>
      </c>
      <c r="E38" t="s">
        <v>3192</v>
      </c>
      <c r="F38" t="s">
        <v>3123</v>
      </c>
      <c r="G38" t="s">
        <v>1608</v>
      </c>
    </row>
    <row r="39" spans="1:7" ht="11.25" customHeight="1">
      <c r="A39" s="311" t="s">
        <v>16</v>
      </c>
      <c r="B39" t="s">
        <v>3179</v>
      </c>
      <c r="C39" t="s">
        <v>3180</v>
      </c>
      <c r="D39" t="s">
        <v>3193</v>
      </c>
      <c r="E39" t="s">
        <v>3194</v>
      </c>
      <c r="F39" t="s">
        <v>3123</v>
      </c>
      <c r="G39" t="s">
        <v>1614</v>
      </c>
    </row>
    <row r="40" spans="1:7" ht="11.25" customHeight="1">
      <c r="A40" s="311" t="s">
        <v>16</v>
      </c>
      <c r="B40" t="s">
        <v>3179</v>
      </c>
      <c r="C40" t="s">
        <v>3180</v>
      </c>
      <c r="D40" t="s">
        <v>3195</v>
      </c>
      <c r="E40" t="s">
        <v>3196</v>
      </c>
      <c r="F40" t="s">
        <v>3123</v>
      </c>
      <c r="G40" t="s">
        <v>1619</v>
      </c>
    </row>
    <row r="41" spans="1:7" ht="11.25" customHeight="1">
      <c r="A41" s="311" t="s">
        <v>16</v>
      </c>
      <c r="B41" t="s">
        <v>3197</v>
      </c>
      <c r="C41" t="s">
        <v>3198</v>
      </c>
      <c r="D41" t="s">
        <v>3197</v>
      </c>
      <c r="E41" t="s">
        <v>3198</v>
      </c>
      <c r="F41" t="s">
        <v>3150</v>
      </c>
      <c r="G41" t="s">
        <v>1623</v>
      </c>
    </row>
    <row r="42" spans="1:7" ht="11.25" customHeight="1">
      <c r="A42" s="311" t="s">
        <v>16</v>
      </c>
      <c r="B42" t="s">
        <v>3199</v>
      </c>
      <c r="C42" t="s">
        <v>3200</v>
      </c>
      <c r="D42" t="s">
        <v>3201</v>
      </c>
      <c r="E42" t="s">
        <v>3202</v>
      </c>
      <c r="F42" t="s">
        <v>3123</v>
      </c>
      <c r="G42" t="s">
        <v>1626</v>
      </c>
    </row>
    <row r="43" spans="1:7" ht="11.25" customHeight="1">
      <c r="A43" s="311" t="s">
        <v>16</v>
      </c>
      <c r="B43" t="s">
        <v>3199</v>
      </c>
      <c r="C43" t="s">
        <v>3200</v>
      </c>
      <c r="D43" t="s">
        <v>3203</v>
      </c>
      <c r="E43" t="s">
        <v>3204</v>
      </c>
      <c r="F43" t="s">
        <v>3123</v>
      </c>
      <c r="G43" t="s">
        <v>1633</v>
      </c>
    </row>
    <row r="44" spans="1:7" ht="11.25" customHeight="1">
      <c r="A44" s="311" t="s">
        <v>16</v>
      </c>
      <c r="B44" t="s">
        <v>3199</v>
      </c>
      <c r="C44" t="s">
        <v>3200</v>
      </c>
      <c r="D44" t="s">
        <v>3205</v>
      </c>
      <c r="E44" t="s">
        <v>3206</v>
      </c>
      <c r="F44" t="s">
        <v>3123</v>
      </c>
      <c r="G44" t="s">
        <v>1642</v>
      </c>
    </row>
    <row r="45" spans="1:7" ht="11.25" customHeight="1">
      <c r="A45" s="311" t="s">
        <v>16</v>
      </c>
      <c r="B45" t="s">
        <v>3199</v>
      </c>
      <c r="C45" t="s">
        <v>3200</v>
      </c>
      <c r="D45" t="s">
        <v>3207</v>
      </c>
      <c r="E45" t="s">
        <v>3208</v>
      </c>
      <c r="F45" t="s">
        <v>3123</v>
      </c>
      <c r="G45" t="s">
        <v>1647</v>
      </c>
    </row>
    <row r="46" spans="1:7" ht="11.25" customHeight="1">
      <c r="A46" s="311" t="s">
        <v>16</v>
      </c>
      <c r="B46" t="s">
        <v>3199</v>
      </c>
      <c r="C46" t="s">
        <v>3200</v>
      </c>
      <c r="D46" t="s">
        <v>3209</v>
      </c>
      <c r="E46" t="s">
        <v>3210</v>
      </c>
      <c r="F46" t="s">
        <v>3119</v>
      </c>
      <c r="G46" t="s">
        <v>1650</v>
      </c>
    </row>
    <row r="47" spans="1:7" ht="11.25" customHeight="1">
      <c r="A47" s="311" t="s">
        <v>16</v>
      </c>
      <c r="B47" t="s">
        <v>3199</v>
      </c>
      <c r="C47" t="s">
        <v>3200</v>
      </c>
      <c r="D47" t="s">
        <v>3211</v>
      </c>
      <c r="E47" t="s">
        <v>3212</v>
      </c>
      <c r="F47" t="s">
        <v>3123</v>
      </c>
      <c r="G47" t="s">
        <v>1656</v>
      </c>
    </row>
    <row r="48" spans="1:7" ht="11.25" customHeight="1">
      <c r="A48" s="311" t="s">
        <v>16</v>
      </c>
      <c r="B48" t="s">
        <v>3199</v>
      </c>
      <c r="C48" t="s">
        <v>3200</v>
      </c>
      <c r="D48" t="s">
        <v>3199</v>
      </c>
      <c r="E48" t="s">
        <v>3200</v>
      </c>
      <c r="F48" t="s">
        <v>3120</v>
      </c>
      <c r="G48" t="s">
        <v>1661</v>
      </c>
    </row>
    <row r="49" spans="1:7" ht="11.25" customHeight="1">
      <c r="A49" s="311" t="s">
        <v>16</v>
      </c>
      <c r="B49" t="s">
        <v>3199</v>
      </c>
      <c r="C49" t="s">
        <v>3200</v>
      </c>
      <c r="D49" t="s">
        <v>3213</v>
      </c>
      <c r="E49" t="s">
        <v>3214</v>
      </c>
      <c r="F49" t="s">
        <v>3119</v>
      </c>
      <c r="G49" t="s">
        <v>1664</v>
      </c>
    </row>
    <row r="50" spans="1:7" ht="11.25" customHeight="1">
      <c r="A50" s="311" t="s">
        <v>16</v>
      </c>
      <c r="B50" t="s">
        <v>3199</v>
      </c>
      <c r="C50" t="s">
        <v>3200</v>
      </c>
      <c r="D50" t="s">
        <v>3215</v>
      </c>
      <c r="E50" t="s">
        <v>3216</v>
      </c>
      <c r="F50" t="s">
        <v>3123</v>
      </c>
      <c r="G50" t="s">
        <v>1668</v>
      </c>
    </row>
    <row r="51" spans="1:7" ht="11.25" customHeight="1">
      <c r="A51" s="311" t="s">
        <v>16</v>
      </c>
      <c r="B51" t="s">
        <v>3217</v>
      </c>
      <c r="C51" t="s">
        <v>3218</v>
      </c>
      <c r="D51" t="s">
        <v>3217</v>
      </c>
      <c r="E51" t="s">
        <v>3218</v>
      </c>
      <c r="F51" t="s">
        <v>3150</v>
      </c>
      <c r="G51" t="s">
        <v>1673</v>
      </c>
    </row>
    <row r="52" spans="1:7" ht="11.25" customHeight="1">
      <c r="A52" s="311" t="s">
        <v>16</v>
      </c>
      <c r="B52" t="s">
        <v>3219</v>
      </c>
      <c r="C52" t="s">
        <v>3220</v>
      </c>
      <c r="D52" t="s">
        <v>3221</v>
      </c>
      <c r="E52" t="s">
        <v>3222</v>
      </c>
      <c r="F52" t="s">
        <v>3119</v>
      </c>
      <c r="G52" t="s">
        <v>1677</v>
      </c>
    </row>
    <row r="53" spans="1:7" ht="11.25" customHeight="1">
      <c r="A53" s="311" t="s">
        <v>16</v>
      </c>
      <c r="B53" t="s">
        <v>3219</v>
      </c>
      <c r="C53" t="s">
        <v>3220</v>
      </c>
      <c r="D53" t="s">
        <v>3223</v>
      </c>
      <c r="E53" t="s">
        <v>3224</v>
      </c>
      <c r="F53" t="s">
        <v>3123</v>
      </c>
      <c r="G53" t="s">
        <v>1679</v>
      </c>
    </row>
    <row r="54" spans="1:7" ht="11.25" customHeight="1">
      <c r="A54" s="311" t="s">
        <v>16</v>
      </c>
      <c r="B54" t="s">
        <v>3219</v>
      </c>
      <c r="C54" t="s">
        <v>3220</v>
      </c>
      <c r="D54" t="s">
        <v>3225</v>
      </c>
      <c r="E54" t="s">
        <v>3226</v>
      </c>
      <c r="F54" t="s">
        <v>3123</v>
      </c>
      <c r="G54" t="s">
        <v>1682</v>
      </c>
    </row>
    <row r="55" spans="1:7" ht="11.25" customHeight="1">
      <c r="A55" s="311" t="s">
        <v>16</v>
      </c>
      <c r="B55" t="s">
        <v>3219</v>
      </c>
      <c r="C55" t="s">
        <v>3220</v>
      </c>
      <c r="D55" t="s">
        <v>3227</v>
      </c>
      <c r="E55" t="s">
        <v>3228</v>
      </c>
      <c r="F55" t="s">
        <v>3123</v>
      </c>
      <c r="G55" t="s">
        <v>1686</v>
      </c>
    </row>
    <row r="56" spans="1:7" ht="11.25" customHeight="1">
      <c r="A56" s="311" t="s">
        <v>16</v>
      </c>
      <c r="B56" t="s">
        <v>3219</v>
      </c>
      <c r="C56" t="s">
        <v>3220</v>
      </c>
      <c r="D56" t="s">
        <v>3219</v>
      </c>
      <c r="E56" t="s">
        <v>3220</v>
      </c>
      <c r="F56" t="s">
        <v>3120</v>
      </c>
      <c r="G56" t="s">
        <v>1689</v>
      </c>
    </row>
    <row r="57" spans="1:7" ht="11.25" customHeight="1">
      <c r="A57" s="311" t="s">
        <v>16</v>
      </c>
      <c r="B57" t="s">
        <v>3219</v>
      </c>
      <c r="C57" t="s">
        <v>3220</v>
      </c>
      <c r="D57" t="s">
        <v>3229</v>
      </c>
      <c r="E57" t="s">
        <v>3230</v>
      </c>
      <c r="F57" t="s">
        <v>3119</v>
      </c>
      <c r="G57" t="s">
        <v>1692</v>
      </c>
    </row>
    <row r="58" spans="1:7" ht="11.25" customHeight="1">
      <c r="A58" s="311" t="s">
        <v>16</v>
      </c>
      <c r="B58" t="s">
        <v>3219</v>
      </c>
      <c r="C58" t="s">
        <v>3220</v>
      </c>
      <c r="D58" t="s">
        <v>3231</v>
      </c>
      <c r="E58" t="s">
        <v>3232</v>
      </c>
      <c r="F58" t="s">
        <v>3123</v>
      </c>
      <c r="G58" t="s">
        <v>1695</v>
      </c>
    </row>
    <row r="59" spans="1:7" ht="11.25" customHeight="1">
      <c r="A59" s="311" t="s">
        <v>16</v>
      </c>
      <c r="B59" t="s">
        <v>3219</v>
      </c>
      <c r="C59" t="s">
        <v>3220</v>
      </c>
      <c r="D59" t="s">
        <v>3233</v>
      </c>
      <c r="E59" t="s">
        <v>3234</v>
      </c>
      <c r="F59" t="s">
        <v>3119</v>
      </c>
      <c r="G59" t="s">
        <v>1699</v>
      </c>
    </row>
    <row r="60" spans="1:7" ht="11.25" customHeight="1">
      <c r="A60" s="311" t="s">
        <v>16</v>
      </c>
      <c r="B60" t="s">
        <v>3219</v>
      </c>
      <c r="C60" t="s">
        <v>3220</v>
      </c>
      <c r="D60" t="s">
        <v>3235</v>
      </c>
      <c r="E60" t="s">
        <v>3236</v>
      </c>
      <c r="F60" t="s">
        <v>3123</v>
      </c>
      <c r="G60" t="s">
        <v>1702</v>
      </c>
    </row>
    <row r="61" spans="1:7" ht="11.25" customHeight="1">
      <c r="A61" s="311" t="s">
        <v>16</v>
      </c>
      <c r="B61" t="s">
        <v>3219</v>
      </c>
      <c r="C61" t="s">
        <v>3220</v>
      </c>
      <c r="D61" t="s">
        <v>3237</v>
      </c>
      <c r="E61" t="s">
        <v>3238</v>
      </c>
      <c r="F61" t="s">
        <v>3119</v>
      </c>
      <c r="G61" t="s">
        <v>3239</v>
      </c>
    </row>
    <row r="62" spans="1:7" ht="11.25" customHeight="1">
      <c r="A62" s="311" t="s">
        <v>16</v>
      </c>
      <c r="B62" t="s">
        <v>3219</v>
      </c>
      <c r="C62" t="s">
        <v>3220</v>
      </c>
      <c r="D62" t="s">
        <v>3240</v>
      </c>
      <c r="E62" t="s">
        <v>3241</v>
      </c>
      <c r="F62" t="s">
        <v>3123</v>
      </c>
      <c r="G62" t="s">
        <v>3242</v>
      </c>
    </row>
    <row r="63" spans="1:7" ht="11.25" customHeight="1">
      <c r="A63" s="311" t="s">
        <v>16</v>
      </c>
      <c r="B63" t="s">
        <v>3219</v>
      </c>
      <c r="C63" t="s">
        <v>3220</v>
      </c>
      <c r="D63" t="s">
        <v>3243</v>
      </c>
      <c r="E63" t="s">
        <v>3244</v>
      </c>
      <c r="F63" t="s">
        <v>3123</v>
      </c>
      <c r="G63" t="s">
        <v>3245</v>
      </c>
    </row>
    <row r="64" spans="1:7" ht="11.25" customHeight="1">
      <c r="A64" s="311" t="s">
        <v>16</v>
      </c>
      <c r="B64" t="s">
        <v>3246</v>
      </c>
      <c r="C64" t="s">
        <v>3247</v>
      </c>
      <c r="D64" t="s">
        <v>3246</v>
      </c>
      <c r="E64" t="s">
        <v>3247</v>
      </c>
      <c r="F64" t="s">
        <v>3150</v>
      </c>
      <c r="G64" t="s">
        <v>3248</v>
      </c>
    </row>
    <row r="65" spans="1:7" ht="11.25" customHeight="1">
      <c r="A65" s="311" t="s">
        <v>16</v>
      </c>
      <c r="B65" t="s">
        <v>3249</v>
      </c>
      <c r="C65" t="s">
        <v>3250</v>
      </c>
      <c r="D65" t="s">
        <v>3249</v>
      </c>
      <c r="E65" t="s">
        <v>3250</v>
      </c>
      <c r="F65" t="s">
        <v>3150</v>
      </c>
      <c r="G65" t="s">
        <v>3251</v>
      </c>
    </row>
    <row r="66" spans="1:7" ht="11.25" customHeight="1">
      <c r="A66" s="311" t="s">
        <v>16</v>
      </c>
      <c r="B66" t="s">
        <v>3252</v>
      </c>
      <c r="C66" t="s">
        <v>3253</v>
      </c>
      <c r="D66" t="s">
        <v>3252</v>
      </c>
      <c r="E66" t="s">
        <v>3253</v>
      </c>
      <c r="F66" t="s">
        <v>3150</v>
      </c>
      <c r="G66" t="s">
        <v>3254</v>
      </c>
    </row>
    <row r="67" spans="1:7" ht="11.25" customHeight="1">
      <c r="A67" s="311" t="s">
        <v>16</v>
      </c>
      <c r="B67" t="s">
        <v>3255</v>
      </c>
      <c r="C67" t="s">
        <v>3256</v>
      </c>
      <c r="D67" t="s">
        <v>3257</v>
      </c>
      <c r="E67" t="s">
        <v>3258</v>
      </c>
      <c r="F67" t="s">
        <v>3119</v>
      </c>
      <c r="G67" t="s">
        <v>2019</v>
      </c>
    </row>
    <row r="68" spans="1:7" ht="11.25" customHeight="1">
      <c r="A68" s="311" t="s">
        <v>16</v>
      </c>
      <c r="B68" t="s">
        <v>3255</v>
      </c>
      <c r="C68" t="s">
        <v>3256</v>
      </c>
      <c r="D68" t="s">
        <v>3259</v>
      </c>
      <c r="E68" t="s">
        <v>3260</v>
      </c>
      <c r="F68" t="s">
        <v>3123</v>
      </c>
      <c r="G68" t="s">
        <v>3261</v>
      </c>
    </row>
    <row r="69" spans="1:7" ht="11.25" customHeight="1">
      <c r="A69" s="311" t="s">
        <v>16</v>
      </c>
      <c r="B69" t="s">
        <v>3255</v>
      </c>
      <c r="C69" t="s">
        <v>3256</v>
      </c>
      <c r="D69" t="s">
        <v>3262</v>
      </c>
      <c r="E69" t="s">
        <v>3263</v>
      </c>
      <c r="F69" t="s">
        <v>3119</v>
      </c>
      <c r="G69" t="s">
        <v>2222</v>
      </c>
    </row>
    <row r="70" spans="1:7" ht="11.25" customHeight="1">
      <c r="A70" s="311" t="s">
        <v>16</v>
      </c>
      <c r="B70" t="s">
        <v>3255</v>
      </c>
      <c r="C70" t="s">
        <v>3256</v>
      </c>
      <c r="D70" t="s">
        <v>3264</v>
      </c>
      <c r="E70" t="s">
        <v>3265</v>
      </c>
      <c r="F70" t="s">
        <v>3119</v>
      </c>
      <c r="G70" t="s">
        <v>3266</v>
      </c>
    </row>
    <row r="71" spans="1:7" ht="11.25" customHeight="1">
      <c r="A71" s="311" t="s">
        <v>16</v>
      </c>
      <c r="B71" t="s">
        <v>3255</v>
      </c>
      <c r="C71" t="s">
        <v>3256</v>
      </c>
      <c r="D71" t="s">
        <v>3267</v>
      </c>
      <c r="E71" t="s">
        <v>3268</v>
      </c>
      <c r="F71" t="s">
        <v>3119</v>
      </c>
      <c r="G71" t="s">
        <v>3269</v>
      </c>
    </row>
    <row r="72" spans="1:7" ht="11.25" customHeight="1">
      <c r="A72" s="311" t="s">
        <v>16</v>
      </c>
      <c r="B72" t="s">
        <v>3255</v>
      </c>
      <c r="C72" t="s">
        <v>3256</v>
      </c>
      <c r="D72" t="s">
        <v>3270</v>
      </c>
      <c r="E72" t="s">
        <v>3271</v>
      </c>
      <c r="F72" t="s">
        <v>3119</v>
      </c>
      <c r="G72" t="s">
        <v>3272</v>
      </c>
    </row>
    <row r="73" spans="1:7" ht="11.25" customHeight="1">
      <c r="A73" s="311" t="s">
        <v>16</v>
      </c>
      <c r="B73" t="s">
        <v>3255</v>
      </c>
      <c r="C73" t="s">
        <v>3256</v>
      </c>
      <c r="D73" t="s">
        <v>3273</v>
      </c>
      <c r="E73" t="s">
        <v>3274</v>
      </c>
      <c r="F73" t="s">
        <v>3275</v>
      </c>
      <c r="G73" t="s">
        <v>3276</v>
      </c>
    </row>
    <row r="74" spans="1:7" ht="11.25" customHeight="1">
      <c r="A74" s="311" t="s">
        <v>16</v>
      </c>
      <c r="B74" t="s">
        <v>3255</v>
      </c>
      <c r="C74" t="s">
        <v>3256</v>
      </c>
      <c r="D74" t="s">
        <v>3255</v>
      </c>
      <c r="E74" t="s">
        <v>3256</v>
      </c>
      <c r="F74" t="s">
        <v>3120</v>
      </c>
      <c r="G74" t="s">
        <v>3277</v>
      </c>
    </row>
    <row r="75" spans="1:7" ht="11.25" customHeight="1">
      <c r="A75" s="311" t="s">
        <v>16</v>
      </c>
      <c r="B75" t="s">
        <v>3255</v>
      </c>
      <c r="C75" t="s">
        <v>3256</v>
      </c>
      <c r="D75" t="s">
        <v>3278</v>
      </c>
      <c r="E75" t="s">
        <v>3279</v>
      </c>
      <c r="F75" t="s">
        <v>3119</v>
      </c>
      <c r="G75" t="s">
        <v>3280</v>
      </c>
    </row>
    <row r="76" spans="1:7" ht="11.25" customHeight="1">
      <c r="A76" s="311" t="s">
        <v>16</v>
      </c>
      <c r="B76" t="s">
        <v>3281</v>
      </c>
      <c r="C76" t="s">
        <v>3282</v>
      </c>
      <c r="D76" t="s">
        <v>3281</v>
      </c>
      <c r="E76" t="s">
        <v>3282</v>
      </c>
      <c r="F76" t="s">
        <v>3150</v>
      </c>
      <c r="G76" t="s">
        <v>3283</v>
      </c>
    </row>
    <row r="77" spans="1:7" ht="11.25" customHeight="1">
      <c r="A77" s="311" t="s">
        <v>16</v>
      </c>
      <c r="B77" t="s">
        <v>3284</v>
      </c>
      <c r="C77" t="s">
        <v>3285</v>
      </c>
      <c r="D77" t="s">
        <v>3286</v>
      </c>
      <c r="E77" t="s">
        <v>3287</v>
      </c>
      <c r="F77" t="s">
        <v>3119</v>
      </c>
      <c r="G77" t="s">
        <v>3288</v>
      </c>
    </row>
    <row r="78" spans="1:7" ht="11.25" customHeight="1">
      <c r="A78" s="311" t="s">
        <v>16</v>
      </c>
      <c r="B78" t="s">
        <v>3284</v>
      </c>
      <c r="C78" t="s">
        <v>3285</v>
      </c>
      <c r="D78" t="s">
        <v>3289</v>
      </c>
      <c r="E78" t="s">
        <v>3290</v>
      </c>
      <c r="F78" t="s">
        <v>3119</v>
      </c>
      <c r="G78" t="s">
        <v>3291</v>
      </c>
    </row>
    <row r="79" spans="1:7" ht="11.25" customHeight="1">
      <c r="A79" s="311" t="s">
        <v>16</v>
      </c>
      <c r="B79" t="s">
        <v>3284</v>
      </c>
      <c r="C79" t="s">
        <v>3285</v>
      </c>
      <c r="D79" t="s">
        <v>3292</v>
      </c>
      <c r="E79" t="s">
        <v>3293</v>
      </c>
      <c r="F79" t="s">
        <v>3123</v>
      </c>
      <c r="G79" t="s">
        <v>3294</v>
      </c>
    </row>
    <row r="80" spans="1:7" ht="11.25" customHeight="1">
      <c r="A80" s="311" t="s">
        <v>16</v>
      </c>
      <c r="B80" t="s">
        <v>3284</v>
      </c>
      <c r="C80" t="s">
        <v>3285</v>
      </c>
      <c r="D80" t="s">
        <v>3295</v>
      </c>
      <c r="E80" t="s">
        <v>3296</v>
      </c>
      <c r="F80" t="s">
        <v>3123</v>
      </c>
      <c r="G80" t="s">
        <v>3297</v>
      </c>
    </row>
    <row r="81" spans="1:7" ht="11.25" customHeight="1">
      <c r="A81" s="311" t="s">
        <v>16</v>
      </c>
      <c r="B81" t="s">
        <v>3284</v>
      </c>
      <c r="C81" t="s">
        <v>3285</v>
      </c>
      <c r="D81" t="s">
        <v>3298</v>
      </c>
      <c r="E81" t="s">
        <v>3299</v>
      </c>
      <c r="F81" t="s">
        <v>3275</v>
      </c>
      <c r="G81" t="s">
        <v>3300</v>
      </c>
    </row>
    <row r="82" spans="1:7" ht="11.25" customHeight="1">
      <c r="A82" s="311" t="s">
        <v>16</v>
      </c>
      <c r="B82" t="s">
        <v>3284</v>
      </c>
      <c r="C82" t="s">
        <v>3285</v>
      </c>
      <c r="D82" t="s">
        <v>3301</v>
      </c>
      <c r="E82" t="s">
        <v>3302</v>
      </c>
      <c r="F82" t="s">
        <v>3123</v>
      </c>
      <c r="G82" t="s">
        <v>3303</v>
      </c>
    </row>
    <row r="83" spans="1:7" ht="11.25" customHeight="1">
      <c r="A83" s="311" t="s">
        <v>16</v>
      </c>
      <c r="B83" t="s">
        <v>3284</v>
      </c>
      <c r="C83" t="s">
        <v>3285</v>
      </c>
      <c r="D83" t="s">
        <v>3304</v>
      </c>
      <c r="E83" t="s">
        <v>3305</v>
      </c>
      <c r="F83" t="s">
        <v>3123</v>
      </c>
      <c r="G83" t="s">
        <v>3306</v>
      </c>
    </row>
    <row r="84" spans="1:7" ht="11.25" customHeight="1">
      <c r="A84" s="311" t="s">
        <v>16</v>
      </c>
      <c r="B84" t="s">
        <v>3284</v>
      </c>
      <c r="C84" t="s">
        <v>3285</v>
      </c>
      <c r="D84" t="s">
        <v>3307</v>
      </c>
      <c r="E84" t="s">
        <v>3308</v>
      </c>
      <c r="F84" t="s">
        <v>3123</v>
      </c>
      <c r="G84" t="s">
        <v>3309</v>
      </c>
    </row>
    <row r="85" spans="1:7" ht="11.25" customHeight="1">
      <c r="A85" s="311" t="s">
        <v>16</v>
      </c>
      <c r="B85" t="s">
        <v>3284</v>
      </c>
      <c r="C85" t="s">
        <v>3285</v>
      </c>
      <c r="D85" t="s">
        <v>3284</v>
      </c>
      <c r="E85" t="s">
        <v>3285</v>
      </c>
      <c r="F85" t="s">
        <v>3120</v>
      </c>
      <c r="G85" t="s">
        <v>3310</v>
      </c>
    </row>
    <row r="86" spans="1:7" ht="11.25" customHeight="1">
      <c r="A86" s="311" t="s">
        <v>16</v>
      </c>
      <c r="B86" t="s">
        <v>3284</v>
      </c>
      <c r="C86" t="s">
        <v>3285</v>
      </c>
      <c r="D86" t="s">
        <v>3311</v>
      </c>
      <c r="E86" t="s">
        <v>3312</v>
      </c>
      <c r="F86" t="s">
        <v>3123</v>
      </c>
      <c r="G86" t="s">
        <v>3313</v>
      </c>
    </row>
    <row r="87" spans="1:7" ht="11.25" customHeight="1">
      <c r="A87" s="311" t="s">
        <v>16</v>
      </c>
      <c r="B87" t="s">
        <v>3284</v>
      </c>
      <c r="C87" t="s">
        <v>3285</v>
      </c>
      <c r="D87" t="s">
        <v>3314</v>
      </c>
      <c r="E87" t="s">
        <v>3315</v>
      </c>
      <c r="F87" t="s">
        <v>3123</v>
      </c>
      <c r="G87" t="s">
        <v>3316</v>
      </c>
    </row>
    <row r="88" spans="1:7" ht="11.25" customHeight="1">
      <c r="A88" s="311" t="s">
        <v>16</v>
      </c>
      <c r="B88" t="s">
        <v>3284</v>
      </c>
      <c r="C88" t="s">
        <v>3285</v>
      </c>
      <c r="D88" t="s">
        <v>3317</v>
      </c>
      <c r="E88" t="s">
        <v>3318</v>
      </c>
      <c r="F88" t="s">
        <v>3123</v>
      </c>
      <c r="G88" t="s">
        <v>3319</v>
      </c>
    </row>
    <row r="89" spans="1:7" ht="11.25" customHeight="1">
      <c r="A89" s="311" t="s">
        <v>16</v>
      </c>
      <c r="B89" t="s">
        <v>3284</v>
      </c>
      <c r="C89" t="s">
        <v>3285</v>
      </c>
      <c r="D89" t="s">
        <v>3320</v>
      </c>
      <c r="E89" t="s">
        <v>3321</v>
      </c>
      <c r="F89" t="s">
        <v>3123</v>
      </c>
      <c r="G89" t="s">
        <v>3322</v>
      </c>
    </row>
    <row r="90" spans="1:7" ht="11.25" customHeight="1">
      <c r="A90" s="311" t="s">
        <v>16</v>
      </c>
      <c r="B90" t="s">
        <v>3284</v>
      </c>
      <c r="C90" t="s">
        <v>3285</v>
      </c>
      <c r="D90" t="s">
        <v>3323</v>
      </c>
      <c r="E90" t="s">
        <v>3324</v>
      </c>
      <c r="F90" t="s">
        <v>3119</v>
      </c>
      <c r="G90" t="s">
        <v>3325</v>
      </c>
    </row>
    <row r="91" spans="1:7" ht="11.25" customHeight="1">
      <c r="A91" s="311" t="s">
        <v>16</v>
      </c>
      <c r="B91" t="s">
        <v>3326</v>
      </c>
      <c r="C91" t="s">
        <v>3327</v>
      </c>
      <c r="D91" t="s">
        <v>3326</v>
      </c>
      <c r="E91" t="s">
        <v>3327</v>
      </c>
      <c r="F91" t="s">
        <v>3150</v>
      </c>
      <c r="G91" t="s">
        <v>3328</v>
      </c>
    </row>
    <row r="92" spans="1:7" ht="11.25" customHeight="1">
      <c r="A92" s="311" t="s">
        <v>16</v>
      </c>
      <c r="B92" t="s">
        <v>99</v>
      </c>
      <c r="C92" t="s">
        <v>100</v>
      </c>
      <c r="D92" t="s">
        <v>99</v>
      </c>
      <c r="E92" t="s">
        <v>100</v>
      </c>
      <c r="F92" t="s">
        <v>3150</v>
      </c>
      <c r="G92" t="s">
        <v>98</v>
      </c>
    </row>
    <row r="93" spans="1:7" ht="11.25" customHeight="1">
      <c r="A93" s="311" t="s">
        <v>16</v>
      </c>
      <c r="B93" t="s">
        <v>3329</v>
      </c>
      <c r="C93" t="s">
        <v>3330</v>
      </c>
      <c r="D93" t="s">
        <v>3331</v>
      </c>
      <c r="E93" t="s">
        <v>3332</v>
      </c>
      <c r="F93" t="s">
        <v>3123</v>
      </c>
      <c r="G93" t="s">
        <v>3333</v>
      </c>
    </row>
    <row r="94" spans="1:7" ht="11.25" customHeight="1">
      <c r="A94" s="311" t="s">
        <v>16</v>
      </c>
      <c r="B94" t="s">
        <v>3329</v>
      </c>
      <c r="C94" t="s">
        <v>3330</v>
      </c>
      <c r="D94" t="s">
        <v>3334</v>
      </c>
      <c r="E94" t="s">
        <v>3335</v>
      </c>
      <c r="F94" t="s">
        <v>3123</v>
      </c>
      <c r="G94" t="s">
        <v>3336</v>
      </c>
    </row>
    <row r="95" spans="1:7" ht="11.25" customHeight="1">
      <c r="A95" s="311" t="s">
        <v>16</v>
      </c>
      <c r="B95" t="s">
        <v>3329</v>
      </c>
      <c r="C95" t="s">
        <v>3330</v>
      </c>
      <c r="D95" t="s">
        <v>3337</v>
      </c>
      <c r="E95" t="s">
        <v>3338</v>
      </c>
      <c r="F95" t="s">
        <v>3123</v>
      </c>
      <c r="G95" t="s">
        <v>3339</v>
      </c>
    </row>
    <row r="96" spans="1:7" ht="11.25" customHeight="1">
      <c r="A96" s="311" t="s">
        <v>16</v>
      </c>
      <c r="B96" t="s">
        <v>3329</v>
      </c>
      <c r="C96" t="s">
        <v>3330</v>
      </c>
      <c r="D96" t="s">
        <v>3340</v>
      </c>
      <c r="E96" t="s">
        <v>3341</v>
      </c>
      <c r="F96" t="s">
        <v>3123</v>
      </c>
      <c r="G96" t="s">
        <v>3342</v>
      </c>
    </row>
    <row r="97" spans="1:7" ht="11.25" customHeight="1">
      <c r="A97" s="311" t="s">
        <v>16</v>
      </c>
      <c r="B97" t="s">
        <v>3329</v>
      </c>
      <c r="C97" t="s">
        <v>3330</v>
      </c>
      <c r="D97" t="s">
        <v>3343</v>
      </c>
      <c r="E97" t="s">
        <v>3344</v>
      </c>
      <c r="F97" t="s">
        <v>3123</v>
      </c>
      <c r="G97" t="s">
        <v>3345</v>
      </c>
    </row>
    <row r="98" spans="1:7" ht="11.25" customHeight="1">
      <c r="A98" s="311" t="s">
        <v>16</v>
      </c>
      <c r="B98" t="s">
        <v>3329</v>
      </c>
      <c r="C98" t="s">
        <v>3330</v>
      </c>
      <c r="D98" t="s">
        <v>3346</v>
      </c>
      <c r="E98" t="s">
        <v>3347</v>
      </c>
      <c r="F98" t="s">
        <v>3123</v>
      </c>
      <c r="G98" t="s">
        <v>3348</v>
      </c>
    </row>
    <row r="99" spans="1:7" ht="11.25" customHeight="1">
      <c r="A99" s="311" t="s">
        <v>16</v>
      </c>
      <c r="B99" t="s">
        <v>3329</v>
      </c>
      <c r="C99" t="s">
        <v>3330</v>
      </c>
      <c r="D99" t="s">
        <v>3349</v>
      </c>
      <c r="E99" t="s">
        <v>3350</v>
      </c>
      <c r="F99" t="s">
        <v>3123</v>
      </c>
      <c r="G99" t="s">
        <v>3351</v>
      </c>
    </row>
    <row r="100" spans="1:7" ht="11.25" customHeight="1">
      <c r="A100" s="311" t="s">
        <v>16</v>
      </c>
      <c r="B100" t="s">
        <v>3329</v>
      </c>
      <c r="C100" t="s">
        <v>3330</v>
      </c>
      <c r="D100" t="s">
        <v>3352</v>
      </c>
      <c r="E100" t="s">
        <v>3353</v>
      </c>
      <c r="F100" t="s">
        <v>3123</v>
      </c>
      <c r="G100" t="s">
        <v>3354</v>
      </c>
    </row>
    <row r="101" spans="1:7" ht="11.25" customHeight="1">
      <c r="A101" s="311" t="s">
        <v>16</v>
      </c>
      <c r="B101" t="s">
        <v>3329</v>
      </c>
      <c r="C101" t="s">
        <v>3330</v>
      </c>
      <c r="D101" t="s">
        <v>3355</v>
      </c>
      <c r="E101" t="s">
        <v>3356</v>
      </c>
      <c r="F101" t="s">
        <v>3123</v>
      </c>
      <c r="G101" t="s">
        <v>3357</v>
      </c>
    </row>
    <row r="102" spans="1:7" ht="11.25" customHeight="1">
      <c r="A102" s="311" t="s">
        <v>16</v>
      </c>
      <c r="B102" t="s">
        <v>3329</v>
      </c>
      <c r="C102" t="s">
        <v>3330</v>
      </c>
      <c r="D102" t="s">
        <v>3329</v>
      </c>
      <c r="E102" t="s">
        <v>3330</v>
      </c>
      <c r="F102" t="s">
        <v>3120</v>
      </c>
      <c r="G102" t="s">
        <v>3358</v>
      </c>
    </row>
    <row r="103" spans="1:7" ht="11.25" customHeight="1">
      <c r="A103" s="311" t="s">
        <v>16</v>
      </c>
      <c r="B103" t="s">
        <v>3329</v>
      </c>
      <c r="C103" t="s">
        <v>3330</v>
      </c>
      <c r="D103" t="s">
        <v>3359</v>
      </c>
      <c r="E103" t="s">
        <v>3360</v>
      </c>
      <c r="F103" t="s">
        <v>3123</v>
      </c>
      <c r="G103" t="s">
        <v>3361</v>
      </c>
    </row>
    <row r="104" spans="1:7" ht="11.25" customHeight="1">
      <c r="A104" s="311" t="s">
        <v>16</v>
      </c>
      <c r="B104" t="s">
        <v>3329</v>
      </c>
      <c r="C104" t="s">
        <v>3330</v>
      </c>
      <c r="D104" t="s">
        <v>3362</v>
      </c>
      <c r="E104" t="s">
        <v>3363</v>
      </c>
      <c r="F104" t="s">
        <v>3123</v>
      </c>
      <c r="G104" t="s">
        <v>3364</v>
      </c>
    </row>
    <row r="105" spans="1:7" ht="11.25" customHeight="1">
      <c r="A105" s="311" t="s">
        <v>16</v>
      </c>
      <c r="B105" t="s">
        <v>3329</v>
      </c>
      <c r="C105" t="s">
        <v>3330</v>
      </c>
      <c r="D105" t="s">
        <v>3365</v>
      </c>
      <c r="E105" t="s">
        <v>3366</v>
      </c>
      <c r="F105" t="s">
        <v>3123</v>
      </c>
      <c r="G105" t="s">
        <v>3367</v>
      </c>
    </row>
    <row r="106" spans="1:7" ht="11.25" customHeight="1">
      <c r="A106" s="311" t="s">
        <v>16</v>
      </c>
      <c r="B106" t="s">
        <v>3368</v>
      </c>
      <c r="C106" t="s">
        <v>3369</v>
      </c>
      <c r="D106" t="s">
        <v>3368</v>
      </c>
      <c r="E106" t="s">
        <v>3369</v>
      </c>
      <c r="F106" t="s">
        <v>3150</v>
      </c>
      <c r="G106" t="s">
        <v>3370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C7AD-E6C3-692B-1AEE-CA3BFE290A8B}">
  <sheetPr>
    <tabColor rgb="FFFFCC99"/>
  </sheetPr>
  <dimension ref="A1:I1"/>
  <sheetViews>
    <sheetView showGridLines="0" workbookViewId="0"/>
  </sheetViews>
  <sheetFormatPr defaultColWidth="9.125" defaultRowHeight="11.25" customHeight="1"/>
  <cols>
    <col min="1" max="1" width="13.875" style="1619" customWidth="1"/>
    <col min="2" max="2" width="10.375" style="1619" customWidth="1"/>
    <col min="3" max="3" width="7.625" style="1619" customWidth="1"/>
    <col min="4" max="4" width="13.875" style="1619" customWidth="1"/>
    <col min="5" max="5" width="11.625" style="1619" customWidth="1"/>
    <col min="6" max="6" width="16.25" style="1619" customWidth="1"/>
    <col min="7" max="7" width="16" style="1619" customWidth="1"/>
    <col min="8" max="9" width="16.125" style="1619" customWidth="1"/>
  </cols>
  <sheetData>
    <row r="1" spans="1:9" ht="11.25" customHeight="1">
      <c r="A1" s="767" t="s">
        <v>3371</v>
      </c>
      <c r="B1" s="767" t="s">
        <v>3372</v>
      </c>
      <c r="C1" s="1087" t="s">
        <v>3373</v>
      </c>
      <c r="D1" s="767" t="s">
        <v>3374</v>
      </c>
      <c r="E1" s="767" t="s">
        <v>3375</v>
      </c>
      <c r="F1" s="1087" t="s">
        <v>3376</v>
      </c>
      <c r="G1" s="1087" t="s">
        <v>3377</v>
      </c>
      <c r="H1" s="1087" t="s">
        <v>3378</v>
      </c>
      <c r="I1" s="1087" t="s">
        <v>3379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6C61-5E24-BB6A-D387-692E536F112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DE491-E591-4642-C013-C499805124B8}">
  <sheetPr>
    <tabColor rgb="FFFFCC99"/>
  </sheetPr>
  <dimension ref="A1:B2"/>
  <sheetViews>
    <sheetView showGridLines="0" workbookViewId="0"/>
  </sheetViews>
  <sheetFormatPr defaultColWidth="9.125" defaultRowHeight="11.25" customHeight="1"/>
  <cols>
    <col min="1" max="2" width="9.125" style="121"/>
  </cols>
  <sheetData>
    <row r="1" spans="1:2" ht="11.25" customHeight="1">
      <c r="A1" s="121" t="s">
        <v>130</v>
      </c>
      <c r="B1" s="121" t="s">
        <v>3380</v>
      </c>
    </row>
    <row r="2" spans="1:2" ht="11.25" customHeight="1">
      <c r="A2" s="4" t="s">
        <v>97</v>
      </c>
      <c r="B2" s="4"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6A46-5019-7BE2-4F72-DA5FA2C223FB}">
  <sheetPr>
    <tabColor rgb="FFFFCC99"/>
  </sheetPr>
  <dimension ref="A1:B11"/>
  <sheetViews>
    <sheetView showGridLines="0" workbookViewId="0"/>
  </sheetViews>
  <sheetFormatPr defaultColWidth="9.125" defaultRowHeight="11.25" customHeight="1"/>
  <cols>
    <col min="1" max="1" width="9.125" style="1619"/>
    <col min="2" max="2" width="65.25" style="1619" customWidth="1"/>
  </cols>
  <sheetData>
    <row r="1" spans="1:2" ht="11.25" customHeight="1">
      <c r="A1" s="767" t="s">
        <v>3382</v>
      </c>
      <c r="B1" s="767" t="s">
        <v>3383</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DE95-B1A8-0911-E64B-5546C2137D68}">
  <sheetPr>
    <tabColor rgb="FFFFCC99"/>
  </sheetPr>
  <dimension ref="A1:B4"/>
  <sheetViews>
    <sheetView showGridLines="0" workbookViewId="0"/>
  </sheetViews>
  <sheetFormatPr defaultColWidth="9.125" defaultRowHeight="11.25" customHeight="1"/>
  <cols>
    <col min="1" max="1" width="9.125" style="1619"/>
    <col min="2" max="2" width="65.25" style="1619" customWidth="1"/>
  </cols>
  <sheetData>
    <row r="1" spans="1:2" ht="11.25" customHeight="1">
      <c r="A1" s="767" t="s">
        <v>3382</v>
      </c>
      <c r="B1" s="767" t="s">
        <v>3384</v>
      </c>
    </row>
    <row r="2" spans="1:2" ht="11.25" customHeight="1">
      <c r="A2" s="767" t="s">
        <v>3385</v>
      </c>
      <c r="B2" s="767" t="s">
        <v>1502</v>
      </c>
    </row>
    <row r="3" spans="1:2" ht="11.25" customHeight="1">
      <c r="A3" s="767" t="s">
        <v>117</v>
      </c>
      <c r="B3" s="767" t="s">
        <v>1511</v>
      </c>
    </row>
    <row r="4" spans="1:2" ht="11.25" customHeight="1">
      <c r="A4" s="767" t="s">
        <v>3386</v>
      </c>
      <c r="B4" s="767"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FC3C-B8F5-3298-F6AD-BE99C43484B8}">
  <sheetPr>
    <tabColor rgb="FFFFCC99"/>
  </sheetPr>
  <dimension ref="A1:G106"/>
  <sheetViews>
    <sheetView showGridLines="0" workbookViewId="0"/>
  </sheetViews>
  <sheetFormatPr defaultRowHeight="11.25" customHeight="1"/>
  <sheetData>
    <row r="1" spans="1:7" ht="11.25" customHeight="1">
      <c r="A1" s="311" t="s">
        <v>3108</v>
      </c>
      <c r="B1" s="311" t="s">
        <v>3109</v>
      </c>
      <c r="C1" s="311" t="s">
        <v>3110</v>
      </c>
      <c r="D1" s="311" t="s">
        <v>3111</v>
      </c>
      <c r="E1" t="s">
        <v>3112</v>
      </c>
      <c r="F1" t="s">
        <v>3113</v>
      </c>
      <c r="G1" t="s">
        <v>3114</v>
      </c>
    </row>
    <row r="2" spans="1:7" ht="11.25" customHeight="1">
      <c r="A2" t="s">
        <v>16</v>
      </c>
      <c r="B2" t="s">
        <v>3115</v>
      </c>
      <c r="C2" t="s">
        <v>3116</v>
      </c>
      <c r="D2" t="s">
        <v>3117</v>
      </c>
      <c r="E2" t="s">
        <v>3118</v>
      </c>
      <c r="F2" t="s">
        <v>3119</v>
      </c>
      <c r="G2" t="s">
        <v>108</v>
      </c>
    </row>
    <row r="3" spans="1:7" ht="11.25" customHeight="1">
      <c r="A3" t="s">
        <v>16</v>
      </c>
      <c r="B3" t="s">
        <v>3115</v>
      </c>
      <c r="C3" t="s">
        <v>3116</v>
      </c>
      <c r="D3" t="s">
        <v>3115</v>
      </c>
      <c r="E3" t="s">
        <v>3116</v>
      </c>
      <c r="F3" t="s">
        <v>3120</v>
      </c>
      <c r="G3" t="s">
        <v>109</v>
      </c>
    </row>
    <row r="4" spans="1:7" ht="11.25" customHeight="1">
      <c r="A4" t="s">
        <v>16</v>
      </c>
      <c r="B4" t="s">
        <v>3115</v>
      </c>
      <c r="C4" t="s">
        <v>3116</v>
      </c>
      <c r="D4" t="s">
        <v>3121</v>
      </c>
      <c r="E4" t="s">
        <v>3122</v>
      </c>
      <c r="F4" t="s">
        <v>3123</v>
      </c>
      <c r="G4" t="s">
        <v>89</v>
      </c>
    </row>
    <row r="5" spans="1:7" ht="11.25" customHeight="1">
      <c r="A5" t="s">
        <v>16</v>
      </c>
      <c r="B5" t="s">
        <v>3115</v>
      </c>
      <c r="C5" t="s">
        <v>3116</v>
      </c>
      <c r="D5" t="s">
        <v>3124</v>
      </c>
      <c r="E5" t="s">
        <v>3125</v>
      </c>
      <c r="F5" t="s">
        <v>3123</v>
      </c>
      <c r="G5" t="s">
        <v>90</v>
      </c>
    </row>
    <row r="6" spans="1:7" ht="11.25" customHeight="1">
      <c r="A6" t="s">
        <v>16</v>
      </c>
      <c r="B6" t="s">
        <v>3115</v>
      </c>
      <c r="C6" t="s">
        <v>3116</v>
      </c>
      <c r="D6" t="s">
        <v>3126</v>
      </c>
      <c r="E6" t="s">
        <v>3127</v>
      </c>
      <c r="F6" t="s">
        <v>3123</v>
      </c>
      <c r="G6" t="s">
        <v>110</v>
      </c>
    </row>
    <row r="7" spans="1:7" ht="11.25" customHeight="1">
      <c r="A7" t="s">
        <v>16</v>
      </c>
      <c r="B7" t="s">
        <v>3115</v>
      </c>
      <c r="C7" t="s">
        <v>3116</v>
      </c>
      <c r="D7" t="s">
        <v>3128</v>
      </c>
      <c r="E7" t="s">
        <v>3129</v>
      </c>
      <c r="F7" t="s">
        <v>3123</v>
      </c>
      <c r="G7" t="s">
        <v>91</v>
      </c>
    </row>
    <row r="8" spans="1:7" ht="11.25" customHeight="1">
      <c r="A8" t="s">
        <v>16</v>
      </c>
      <c r="B8" t="s">
        <v>3115</v>
      </c>
      <c r="C8" t="s">
        <v>3116</v>
      </c>
      <c r="D8" t="s">
        <v>3130</v>
      </c>
      <c r="E8" t="s">
        <v>3131</v>
      </c>
      <c r="F8" t="s">
        <v>3123</v>
      </c>
      <c r="G8" t="s">
        <v>92</v>
      </c>
    </row>
    <row r="9" spans="1:7" ht="11.25" customHeight="1">
      <c r="A9" t="s">
        <v>16</v>
      </c>
      <c r="B9" t="s">
        <v>3115</v>
      </c>
      <c r="C9" t="s">
        <v>3116</v>
      </c>
      <c r="D9" t="s">
        <v>3132</v>
      </c>
      <c r="E9" t="s">
        <v>3133</v>
      </c>
      <c r="F9" t="s">
        <v>3123</v>
      </c>
      <c r="G9" t="s">
        <v>111</v>
      </c>
    </row>
    <row r="10" spans="1:7" ht="11.25" customHeight="1">
      <c r="A10" t="s">
        <v>16</v>
      </c>
      <c r="B10" t="s">
        <v>3134</v>
      </c>
      <c r="C10" t="s">
        <v>3135</v>
      </c>
      <c r="D10" t="s">
        <v>3134</v>
      </c>
      <c r="E10" t="s">
        <v>3135</v>
      </c>
      <c r="F10" t="s">
        <v>3120</v>
      </c>
      <c r="G10" t="s">
        <v>148</v>
      </c>
    </row>
    <row r="11" spans="1:7" ht="11.25" customHeight="1">
      <c r="A11" t="s">
        <v>16</v>
      </c>
      <c r="B11" t="s">
        <v>3134</v>
      </c>
      <c r="C11" t="s">
        <v>3135</v>
      </c>
      <c r="D11" t="s">
        <v>3136</v>
      </c>
      <c r="E11" t="s">
        <v>3137</v>
      </c>
      <c r="F11" t="s">
        <v>3119</v>
      </c>
      <c r="G11" t="s">
        <v>149</v>
      </c>
    </row>
    <row r="12" spans="1:7" ht="11.25" customHeight="1">
      <c r="A12" t="s">
        <v>16</v>
      </c>
      <c r="B12" t="s">
        <v>3134</v>
      </c>
      <c r="C12" t="s">
        <v>3135</v>
      </c>
      <c r="D12" t="s">
        <v>3138</v>
      </c>
      <c r="E12" t="s">
        <v>3139</v>
      </c>
      <c r="F12" t="s">
        <v>3119</v>
      </c>
      <c r="G12" t="s">
        <v>150</v>
      </c>
    </row>
    <row r="13" spans="1:7" ht="11.25" customHeight="1">
      <c r="A13" t="s">
        <v>16</v>
      </c>
      <c r="B13" t="s">
        <v>3134</v>
      </c>
      <c r="C13" t="s">
        <v>3135</v>
      </c>
      <c r="D13" t="s">
        <v>3140</v>
      </c>
      <c r="E13" t="s">
        <v>3141</v>
      </c>
      <c r="F13" t="s">
        <v>3123</v>
      </c>
      <c r="G13" t="s">
        <v>151</v>
      </c>
    </row>
    <row r="14" spans="1:7" ht="11.25" customHeight="1">
      <c r="A14" t="s">
        <v>16</v>
      </c>
      <c r="B14" t="s">
        <v>3134</v>
      </c>
      <c r="C14" t="s">
        <v>3135</v>
      </c>
      <c r="D14" t="s">
        <v>3142</v>
      </c>
      <c r="E14" t="s">
        <v>3143</v>
      </c>
      <c r="F14" t="s">
        <v>3123</v>
      </c>
      <c r="G14" t="s">
        <v>152</v>
      </c>
    </row>
    <row r="15" spans="1:7" ht="11.25" customHeight="1">
      <c r="A15" t="s">
        <v>16</v>
      </c>
      <c r="B15" t="s">
        <v>3134</v>
      </c>
      <c r="C15" t="s">
        <v>3135</v>
      </c>
      <c r="D15" t="s">
        <v>3144</v>
      </c>
      <c r="E15" t="s">
        <v>3145</v>
      </c>
      <c r="F15" t="s">
        <v>3123</v>
      </c>
      <c r="G15" t="s">
        <v>153</v>
      </c>
    </row>
    <row r="16" spans="1:7" ht="11.25" customHeight="1">
      <c r="A16" t="s">
        <v>16</v>
      </c>
      <c r="B16" t="s">
        <v>3134</v>
      </c>
      <c r="C16" t="s">
        <v>3135</v>
      </c>
      <c r="D16" t="s">
        <v>3146</v>
      </c>
      <c r="E16" t="s">
        <v>3147</v>
      </c>
      <c r="F16" t="s">
        <v>3123</v>
      </c>
      <c r="G16" t="s">
        <v>1461</v>
      </c>
    </row>
    <row r="17" spans="1:7" ht="11.25" customHeight="1">
      <c r="A17" t="s">
        <v>16</v>
      </c>
      <c r="B17" t="s">
        <v>3148</v>
      </c>
      <c r="C17" t="s">
        <v>3149</v>
      </c>
      <c r="D17" t="s">
        <v>3148</v>
      </c>
      <c r="E17" t="s">
        <v>3149</v>
      </c>
      <c r="F17" t="s">
        <v>3150</v>
      </c>
      <c r="G17" t="s">
        <v>1467</v>
      </c>
    </row>
    <row r="18" spans="1:7" ht="11.25" customHeight="1">
      <c r="A18" t="s">
        <v>16</v>
      </c>
      <c r="B18" t="s">
        <v>3151</v>
      </c>
      <c r="C18" t="s">
        <v>3152</v>
      </c>
      <c r="D18" t="s">
        <v>3153</v>
      </c>
      <c r="E18" t="s">
        <v>3154</v>
      </c>
      <c r="F18" t="s">
        <v>3123</v>
      </c>
      <c r="G18" t="s">
        <v>1479</v>
      </c>
    </row>
    <row r="19" spans="1:7" ht="11.25" customHeight="1">
      <c r="A19" t="s">
        <v>16</v>
      </c>
      <c r="B19" t="s">
        <v>3151</v>
      </c>
      <c r="C19" t="s">
        <v>3152</v>
      </c>
      <c r="D19" t="s">
        <v>3151</v>
      </c>
      <c r="E19" t="s">
        <v>3152</v>
      </c>
      <c r="F19" t="s">
        <v>3120</v>
      </c>
      <c r="G19" t="s">
        <v>1493</v>
      </c>
    </row>
    <row r="20" spans="1:7" ht="11.25" customHeight="1">
      <c r="A20" t="s">
        <v>16</v>
      </c>
      <c r="B20" t="s">
        <v>3151</v>
      </c>
      <c r="C20" t="s">
        <v>3152</v>
      </c>
      <c r="D20" t="s">
        <v>3155</v>
      </c>
      <c r="E20" t="s">
        <v>3156</v>
      </c>
      <c r="F20" t="s">
        <v>3119</v>
      </c>
      <c r="G20" t="s">
        <v>1505</v>
      </c>
    </row>
    <row r="21" spans="1:7" ht="11.25" customHeight="1">
      <c r="A21" t="s">
        <v>16</v>
      </c>
      <c r="B21" t="s">
        <v>3151</v>
      </c>
      <c r="C21" t="s">
        <v>3152</v>
      </c>
      <c r="D21" t="s">
        <v>3157</v>
      </c>
      <c r="E21" t="s">
        <v>3158</v>
      </c>
      <c r="F21" t="s">
        <v>3119</v>
      </c>
      <c r="G21" t="s">
        <v>1514</v>
      </c>
    </row>
    <row r="22" spans="1:7" ht="11.25" customHeight="1">
      <c r="A22" t="s">
        <v>16</v>
      </c>
      <c r="B22" t="s">
        <v>3151</v>
      </c>
      <c r="C22" t="s">
        <v>3152</v>
      </c>
      <c r="D22" t="s">
        <v>3159</v>
      </c>
      <c r="E22" t="s">
        <v>3160</v>
      </c>
      <c r="F22" t="s">
        <v>3123</v>
      </c>
      <c r="G22" t="s">
        <v>1530</v>
      </c>
    </row>
    <row r="23" spans="1:7" ht="11.25" customHeight="1">
      <c r="A23" t="s">
        <v>16</v>
      </c>
      <c r="B23" t="s">
        <v>3151</v>
      </c>
      <c r="C23" t="s">
        <v>3152</v>
      </c>
      <c r="D23" t="s">
        <v>3161</v>
      </c>
      <c r="E23" t="s">
        <v>3162</v>
      </c>
      <c r="F23" t="s">
        <v>3119</v>
      </c>
      <c r="G23" t="s">
        <v>1537</v>
      </c>
    </row>
    <row r="24" spans="1:7" ht="11.25" customHeight="1">
      <c r="A24" t="s">
        <v>16</v>
      </c>
      <c r="B24" t="s">
        <v>3151</v>
      </c>
      <c r="C24" t="s">
        <v>3152</v>
      </c>
      <c r="D24" t="s">
        <v>3163</v>
      </c>
      <c r="E24" t="s">
        <v>3164</v>
      </c>
      <c r="F24" t="s">
        <v>3119</v>
      </c>
      <c r="G24" t="s">
        <v>1545</v>
      </c>
    </row>
    <row r="25" spans="1:7" ht="11.25" customHeight="1">
      <c r="A25" t="s">
        <v>16</v>
      </c>
      <c r="B25" t="s">
        <v>3151</v>
      </c>
      <c r="C25" t="s">
        <v>3152</v>
      </c>
      <c r="D25" t="s">
        <v>3165</v>
      </c>
      <c r="E25" t="s">
        <v>3166</v>
      </c>
      <c r="F25" t="s">
        <v>3119</v>
      </c>
      <c r="G25" t="s">
        <v>1552</v>
      </c>
    </row>
    <row r="26" spans="1:7" ht="11.25" customHeight="1">
      <c r="A26" t="s">
        <v>16</v>
      </c>
      <c r="B26" t="s">
        <v>3151</v>
      </c>
      <c r="C26" t="s">
        <v>3152</v>
      </c>
      <c r="D26" t="s">
        <v>3167</v>
      </c>
      <c r="E26" t="s">
        <v>3168</v>
      </c>
      <c r="F26" t="s">
        <v>3123</v>
      </c>
      <c r="G26" t="s">
        <v>1556</v>
      </c>
    </row>
    <row r="27" spans="1:7" ht="11.25" customHeight="1">
      <c r="A27" t="s">
        <v>16</v>
      </c>
      <c r="B27" t="s">
        <v>3151</v>
      </c>
      <c r="C27" t="s">
        <v>3152</v>
      </c>
      <c r="D27" t="s">
        <v>3169</v>
      </c>
      <c r="E27" t="s">
        <v>3170</v>
      </c>
      <c r="F27" t="s">
        <v>3123</v>
      </c>
      <c r="G27" t="s">
        <v>1561</v>
      </c>
    </row>
    <row r="28" spans="1:7" ht="11.25" customHeight="1">
      <c r="A28" t="s">
        <v>16</v>
      </c>
      <c r="B28" t="s">
        <v>3151</v>
      </c>
      <c r="C28" t="s">
        <v>3152</v>
      </c>
      <c r="D28" t="s">
        <v>3171</v>
      </c>
      <c r="E28" t="s">
        <v>3172</v>
      </c>
      <c r="F28" t="s">
        <v>3123</v>
      </c>
      <c r="G28" t="s">
        <v>1569</v>
      </c>
    </row>
    <row r="29" spans="1:7" ht="11.25" customHeight="1">
      <c r="A29" t="s">
        <v>16</v>
      </c>
      <c r="B29" t="s">
        <v>3173</v>
      </c>
      <c r="C29" t="s">
        <v>3174</v>
      </c>
      <c r="D29" t="s">
        <v>3173</v>
      </c>
      <c r="E29" t="s">
        <v>3174</v>
      </c>
      <c r="F29" t="s">
        <v>3150</v>
      </c>
      <c r="G29" t="s">
        <v>1571</v>
      </c>
    </row>
    <row r="30" spans="1:7" ht="11.25" customHeight="1">
      <c r="A30" t="s">
        <v>16</v>
      </c>
      <c r="B30" t="s">
        <v>3175</v>
      </c>
      <c r="C30" t="s">
        <v>3176</v>
      </c>
      <c r="D30" t="s">
        <v>3175</v>
      </c>
      <c r="E30" t="s">
        <v>3176</v>
      </c>
      <c r="F30" t="s">
        <v>3150</v>
      </c>
      <c r="G30" t="s">
        <v>1574</v>
      </c>
    </row>
    <row r="31" spans="1:7" ht="11.25" customHeight="1">
      <c r="A31" t="s">
        <v>16</v>
      </c>
      <c r="B31" t="s">
        <v>3177</v>
      </c>
      <c r="C31" t="s">
        <v>3178</v>
      </c>
      <c r="D31" t="s">
        <v>3177</v>
      </c>
      <c r="E31" t="s">
        <v>3178</v>
      </c>
      <c r="F31" t="s">
        <v>3150</v>
      </c>
      <c r="G31" t="s">
        <v>1580</v>
      </c>
    </row>
    <row r="32" spans="1:7" ht="11.25" customHeight="1">
      <c r="A32" t="s">
        <v>16</v>
      </c>
      <c r="B32" t="s">
        <v>3179</v>
      </c>
      <c r="C32" t="s">
        <v>3180</v>
      </c>
      <c r="D32" t="s">
        <v>3181</v>
      </c>
      <c r="E32" t="s">
        <v>3182</v>
      </c>
      <c r="F32" t="s">
        <v>3123</v>
      </c>
      <c r="G32" t="s">
        <v>1582</v>
      </c>
    </row>
    <row r="33" spans="1:7" ht="11.25" customHeight="1">
      <c r="A33" t="s">
        <v>16</v>
      </c>
      <c r="B33" t="s">
        <v>3179</v>
      </c>
      <c r="C33" t="s">
        <v>3180</v>
      </c>
      <c r="D33" t="s">
        <v>3183</v>
      </c>
      <c r="E33" t="s">
        <v>3184</v>
      </c>
      <c r="F33" t="s">
        <v>3123</v>
      </c>
      <c r="G33" t="s">
        <v>1584</v>
      </c>
    </row>
    <row r="34" spans="1:7" ht="11.25" customHeight="1">
      <c r="A34" t="s">
        <v>16</v>
      </c>
      <c r="B34" t="s">
        <v>3179</v>
      </c>
      <c r="C34" t="s">
        <v>3180</v>
      </c>
      <c r="D34" t="s">
        <v>3185</v>
      </c>
      <c r="E34" t="s">
        <v>3186</v>
      </c>
      <c r="F34" t="s">
        <v>3123</v>
      </c>
      <c r="G34" t="s">
        <v>1586</v>
      </c>
    </row>
    <row r="35" spans="1:7" ht="11.25" customHeight="1">
      <c r="A35" t="s">
        <v>16</v>
      </c>
      <c r="B35" t="s">
        <v>3179</v>
      </c>
      <c r="C35" t="s">
        <v>3180</v>
      </c>
      <c r="D35" t="s">
        <v>3179</v>
      </c>
      <c r="E35" t="s">
        <v>3180</v>
      </c>
      <c r="F35" t="s">
        <v>3120</v>
      </c>
      <c r="G35" t="s">
        <v>1591</v>
      </c>
    </row>
    <row r="36" spans="1:7" ht="11.25" customHeight="1">
      <c r="A36" t="s">
        <v>16</v>
      </c>
      <c r="B36" t="s">
        <v>3179</v>
      </c>
      <c r="C36" t="s">
        <v>3180</v>
      </c>
      <c r="D36" t="s">
        <v>3187</v>
      </c>
      <c r="E36" t="s">
        <v>3188</v>
      </c>
      <c r="F36" t="s">
        <v>3119</v>
      </c>
      <c r="G36" t="s">
        <v>1596</v>
      </c>
    </row>
    <row r="37" spans="1:7" ht="11.25" customHeight="1">
      <c r="A37" t="s">
        <v>16</v>
      </c>
      <c r="B37" t="s">
        <v>3179</v>
      </c>
      <c r="C37" t="s">
        <v>3180</v>
      </c>
      <c r="D37" t="s">
        <v>3189</v>
      </c>
      <c r="E37" t="s">
        <v>3190</v>
      </c>
      <c r="F37" t="s">
        <v>3123</v>
      </c>
      <c r="G37" t="s">
        <v>1600</v>
      </c>
    </row>
    <row r="38" spans="1:7" ht="11.25" customHeight="1">
      <c r="A38" t="s">
        <v>16</v>
      </c>
      <c r="B38" t="s">
        <v>3179</v>
      </c>
      <c r="C38" t="s">
        <v>3180</v>
      </c>
      <c r="D38" t="s">
        <v>3191</v>
      </c>
      <c r="E38" t="s">
        <v>3192</v>
      </c>
      <c r="F38" t="s">
        <v>3123</v>
      </c>
      <c r="G38" t="s">
        <v>1608</v>
      </c>
    </row>
    <row r="39" spans="1:7" ht="11.25" customHeight="1">
      <c r="A39" t="s">
        <v>16</v>
      </c>
      <c r="B39" t="s">
        <v>3179</v>
      </c>
      <c r="C39" t="s">
        <v>3180</v>
      </c>
      <c r="D39" t="s">
        <v>3193</v>
      </c>
      <c r="E39" t="s">
        <v>3194</v>
      </c>
      <c r="F39" t="s">
        <v>3123</v>
      </c>
      <c r="G39" t="s">
        <v>1614</v>
      </c>
    </row>
    <row r="40" spans="1:7" ht="11.25" customHeight="1">
      <c r="A40" t="s">
        <v>16</v>
      </c>
      <c r="B40" t="s">
        <v>3179</v>
      </c>
      <c r="C40" t="s">
        <v>3180</v>
      </c>
      <c r="D40" t="s">
        <v>3195</v>
      </c>
      <c r="E40" t="s">
        <v>3196</v>
      </c>
      <c r="F40" t="s">
        <v>3123</v>
      </c>
      <c r="G40" t="s">
        <v>1619</v>
      </c>
    </row>
    <row r="41" spans="1:7" ht="11.25" customHeight="1">
      <c r="A41" t="s">
        <v>16</v>
      </c>
      <c r="B41" t="s">
        <v>3197</v>
      </c>
      <c r="C41" t="s">
        <v>3198</v>
      </c>
      <c r="D41" t="s">
        <v>3197</v>
      </c>
      <c r="E41" t="s">
        <v>3198</v>
      </c>
      <c r="F41" t="s">
        <v>3150</v>
      </c>
      <c r="G41" t="s">
        <v>1623</v>
      </c>
    </row>
    <row r="42" spans="1:7" ht="11.25" customHeight="1">
      <c r="A42" t="s">
        <v>16</v>
      </c>
      <c r="B42" t="s">
        <v>3199</v>
      </c>
      <c r="C42" t="s">
        <v>3200</v>
      </c>
      <c r="D42" t="s">
        <v>3201</v>
      </c>
      <c r="E42" t="s">
        <v>3202</v>
      </c>
      <c r="F42" t="s">
        <v>3123</v>
      </c>
      <c r="G42" t="s">
        <v>1626</v>
      </c>
    </row>
    <row r="43" spans="1:7" ht="11.25" customHeight="1">
      <c r="A43" t="s">
        <v>16</v>
      </c>
      <c r="B43" t="s">
        <v>3199</v>
      </c>
      <c r="C43" t="s">
        <v>3200</v>
      </c>
      <c r="D43" t="s">
        <v>3203</v>
      </c>
      <c r="E43" t="s">
        <v>3204</v>
      </c>
      <c r="F43" t="s">
        <v>3123</v>
      </c>
      <c r="G43" t="s">
        <v>1633</v>
      </c>
    </row>
    <row r="44" spans="1:7" ht="11.25" customHeight="1">
      <c r="A44" t="s">
        <v>16</v>
      </c>
      <c r="B44" t="s">
        <v>3199</v>
      </c>
      <c r="C44" t="s">
        <v>3200</v>
      </c>
      <c r="D44" t="s">
        <v>3205</v>
      </c>
      <c r="E44" t="s">
        <v>3206</v>
      </c>
      <c r="F44" t="s">
        <v>3123</v>
      </c>
      <c r="G44" t="s">
        <v>1642</v>
      </c>
    </row>
    <row r="45" spans="1:7" ht="11.25" customHeight="1">
      <c r="A45" t="s">
        <v>16</v>
      </c>
      <c r="B45" t="s">
        <v>3199</v>
      </c>
      <c r="C45" t="s">
        <v>3200</v>
      </c>
      <c r="D45" t="s">
        <v>3207</v>
      </c>
      <c r="E45" t="s">
        <v>3208</v>
      </c>
      <c r="F45" t="s">
        <v>3123</v>
      </c>
      <c r="G45" t="s">
        <v>1647</v>
      </c>
    </row>
    <row r="46" spans="1:7" ht="11.25" customHeight="1">
      <c r="A46" t="s">
        <v>16</v>
      </c>
      <c r="B46" t="s">
        <v>3199</v>
      </c>
      <c r="C46" t="s">
        <v>3200</v>
      </c>
      <c r="D46" t="s">
        <v>3209</v>
      </c>
      <c r="E46" t="s">
        <v>3210</v>
      </c>
      <c r="F46" t="s">
        <v>3119</v>
      </c>
      <c r="G46" t="s">
        <v>1650</v>
      </c>
    </row>
    <row r="47" spans="1:7" ht="11.25" customHeight="1">
      <c r="A47" t="s">
        <v>16</v>
      </c>
      <c r="B47" t="s">
        <v>3199</v>
      </c>
      <c r="C47" t="s">
        <v>3200</v>
      </c>
      <c r="D47" t="s">
        <v>3211</v>
      </c>
      <c r="E47" t="s">
        <v>3212</v>
      </c>
      <c r="F47" t="s">
        <v>3123</v>
      </c>
      <c r="G47" t="s">
        <v>1656</v>
      </c>
    </row>
    <row r="48" spans="1:7" ht="11.25" customHeight="1">
      <c r="A48" t="s">
        <v>16</v>
      </c>
      <c r="B48" t="s">
        <v>3199</v>
      </c>
      <c r="C48" t="s">
        <v>3200</v>
      </c>
      <c r="D48" t="s">
        <v>3199</v>
      </c>
      <c r="E48" t="s">
        <v>3200</v>
      </c>
      <c r="F48" t="s">
        <v>3120</v>
      </c>
      <c r="G48" t="s">
        <v>1661</v>
      </c>
    </row>
    <row r="49" spans="1:7" ht="11.25" customHeight="1">
      <c r="A49" t="s">
        <v>16</v>
      </c>
      <c r="B49" t="s">
        <v>3199</v>
      </c>
      <c r="C49" t="s">
        <v>3200</v>
      </c>
      <c r="D49" t="s">
        <v>3213</v>
      </c>
      <c r="E49" t="s">
        <v>3214</v>
      </c>
      <c r="F49" t="s">
        <v>3119</v>
      </c>
      <c r="G49" t="s">
        <v>1664</v>
      </c>
    </row>
    <row r="50" spans="1:7" ht="11.25" customHeight="1">
      <c r="A50" t="s">
        <v>16</v>
      </c>
      <c r="B50" t="s">
        <v>3199</v>
      </c>
      <c r="C50" t="s">
        <v>3200</v>
      </c>
      <c r="D50" t="s">
        <v>3215</v>
      </c>
      <c r="E50" t="s">
        <v>3216</v>
      </c>
      <c r="F50" t="s">
        <v>3123</v>
      </c>
      <c r="G50" t="s">
        <v>1668</v>
      </c>
    </row>
    <row r="51" spans="1:7" ht="11.25" customHeight="1">
      <c r="A51" t="s">
        <v>16</v>
      </c>
      <c r="B51" t="s">
        <v>3217</v>
      </c>
      <c r="C51" t="s">
        <v>3218</v>
      </c>
      <c r="D51" t="s">
        <v>3217</v>
      </c>
      <c r="E51" t="s">
        <v>3218</v>
      </c>
      <c r="F51" t="s">
        <v>3150</v>
      </c>
      <c r="G51" t="s">
        <v>1673</v>
      </c>
    </row>
    <row r="52" spans="1:7" ht="11.25" customHeight="1">
      <c r="A52" t="s">
        <v>16</v>
      </c>
      <c r="B52" t="s">
        <v>3219</v>
      </c>
      <c r="C52" t="s">
        <v>3220</v>
      </c>
      <c r="D52" t="s">
        <v>3221</v>
      </c>
      <c r="E52" t="s">
        <v>3222</v>
      </c>
      <c r="F52" t="s">
        <v>3119</v>
      </c>
      <c r="G52" t="s">
        <v>1677</v>
      </c>
    </row>
    <row r="53" spans="1:7" ht="11.25" customHeight="1">
      <c r="A53" t="s">
        <v>16</v>
      </c>
      <c r="B53" t="s">
        <v>3219</v>
      </c>
      <c r="C53" t="s">
        <v>3220</v>
      </c>
      <c r="D53" t="s">
        <v>3223</v>
      </c>
      <c r="E53" t="s">
        <v>3224</v>
      </c>
      <c r="F53" t="s">
        <v>3123</v>
      </c>
      <c r="G53" t="s">
        <v>1679</v>
      </c>
    </row>
    <row r="54" spans="1:7" ht="11.25" customHeight="1">
      <c r="A54" t="s">
        <v>16</v>
      </c>
      <c r="B54" t="s">
        <v>3219</v>
      </c>
      <c r="C54" t="s">
        <v>3220</v>
      </c>
      <c r="D54" t="s">
        <v>3225</v>
      </c>
      <c r="E54" t="s">
        <v>3226</v>
      </c>
      <c r="F54" t="s">
        <v>3123</v>
      </c>
      <c r="G54" t="s">
        <v>1682</v>
      </c>
    </row>
    <row r="55" spans="1:7" ht="11.25" customHeight="1">
      <c r="A55" t="s">
        <v>16</v>
      </c>
      <c r="B55" t="s">
        <v>3219</v>
      </c>
      <c r="C55" t="s">
        <v>3220</v>
      </c>
      <c r="D55" t="s">
        <v>3227</v>
      </c>
      <c r="E55" t="s">
        <v>3228</v>
      </c>
      <c r="F55" t="s">
        <v>3123</v>
      </c>
      <c r="G55" t="s">
        <v>1686</v>
      </c>
    </row>
    <row r="56" spans="1:7" ht="11.25" customHeight="1">
      <c r="A56" t="s">
        <v>16</v>
      </c>
      <c r="B56" t="s">
        <v>3219</v>
      </c>
      <c r="C56" t="s">
        <v>3220</v>
      </c>
      <c r="D56" t="s">
        <v>3219</v>
      </c>
      <c r="E56" t="s">
        <v>3220</v>
      </c>
      <c r="F56" t="s">
        <v>3120</v>
      </c>
      <c r="G56" t="s">
        <v>1689</v>
      </c>
    </row>
    <row r="57" spans="1:7" ht="11.25" customHeight="1">
      <c r="A57" t="s">
        <v>16</v>
      </c>
      <c r="B57" t="s">
        <v>3219</v>
      </c>
      <c r="C57" t="s">
        <v>3220</v>
      </c>
      <c r="D57" t="s">
        <v>3229</v>
      </c>
      <c r="E57" t="s">
        <v>3230</v>
      </c>
      <c r="F57" t="s">
        <v>3119</v>
      </c>
      <c r="G57" t="s">
        <v>1692</v>
      </c>
    </row>
    <row r="58" spans="1:7" ht="11.25" customHeight="1">
      <c r="A58" t="s">
        <v>16</v>
      </c>
      <c r="B58" t="s">
        <v>3219</v>
      </c>
      <c r="C58" t="s">
        <v>3220</v>
      </c>
      <c r="D58" t="s">
        <v>3231</v>
      </c>
      <c r="E58" t="s">
        <v>3232</v>
      </c>
      <c r="F58" t="s">
        <v>3123</v>
      </c>
      <c r="G58" t="s">
        <v>1695</v>
      </c>
    </row>
    <row r="59" spans="1:7" ht="11.25" customHeight="1">
      <c r="A59" t="s">
        <v>16</v>
      </c>
      <c r="B59" t="s">
        <v>3219</v>
      </c>
      <c r="C59" t="s">
        <v>3220</v>
      </c>
      <c r="D59" t="s">
        <v>3233</v>
      </c>
      <c r="E59" t="s">
        <v>3234</v>
      </c>
      <c r="F59" t="s">
        <v>3119</v>
      </c>
      <c r="G59" t="s">
        <v>1699</v>
      </c>
    </row>
    <row r="60" spans="1:7" ht="11.25" customHeight="1">
      <c r="A60" t="s">
        <v>16</v>
      </c>
      <c r="B60" t="s">
        <v>3219</v>
      </c>
      <c r="C60" t="s">
        <v>3220</v>
      </c>
      <c r="D60" t="s">
        <v>3235</v>
      </c>
      <c r="E60" t="s">
        <v>3236</v>
      </c>
      <c r="F60" t="s">
        <v>3123</v>
      </c>
      <c r="G60" t="s">
        <v>1702</v>
      </c>
    </row>
    <row r="61" spans="1:7" ht="11.25" customHeight="1">
      <c r="A61" t="s">
        <v>16</v>
      </c>
      <c r="B61" t="s">
        <v>3219</v>
      </c>
      <c r="C61" t="s">
        <v>3220</v>
      </c>
      <c r="D61" t="s">
        <v>3237</v>
      </c>
      <c r="E61" t="s">
        <v>3238</v>
      </c>
      <c r="F61" t="s">
        <v>3119</v>
      </c>
      <c r="G61" t="s">
        <v>3239</v>
      </c>
    </row>
    <row r="62" spans="1:7" ht="11.25" customHeight="1">
      <c r="A62" t="s">
        <v>16</v>
      </c>
      <c r="B62" t="s">
        <v>3219</v>
      </c>
      <c r="C62" t="s">
        <v>3220</v>
      </c>
      <c r="D62" t="s">
        <v>3240</v>
      </c>
      <c r="E62" t="s">
        <v>3241</v>
      </c>
      <c r="F62" t="s">
        <v>3123</v>
      </c>
      <c r="G62" t="s">
        <v>3242</v>
      </c>
    </row>
    <row r="63" spans="1:7" ht="11.25" customHeight="1">
      <c r="A63" t="s">
        <v>16</v>
      </c>
      <c r="B63" t="s">
        <v>3219</v>
      </c>
      <c r="C63" t="s">
        <v>3220</v>
      </c>
      <c r="D63" t="s">
        <v>3243</v>
      </c>
      <c r="E63" t="s">
        <v>3244</v>
      </c>
      <c r="F63" t="s">
        <v>3123</v>
      </c>
      <c r="G63" t="s">
        <v>3245</v>
      </c>
    </row>
    <row r="64" spans="1:7" ht="11.25" customHeight="1">
      <c r="A64" t="s">
        <v>16</v>
      </c>
      <c r="B64" t="s">
        <v>3246</v>
      </c>
      <c r="C64" t="s">
        <v>3247</v>
      </c>
      <c r="D64" t="s">
        <v>3246</v>
      </c>
      <c r="E64" t="s">
        <v>3247</v>
      </c>
      <c r="F64" t="s">
        <v>3150</v>
      </c>
      <c r="G64" t="s">
        <v>3248</v>
      </c>
    </row>
    <row r="65" spans="1:7" ht="11.25" customHeight="1">
      <c r="A65" t="s">
        <v>16</v>
      </c>
      <c r="B65" t="s">
        <v>3249</v>
      </c>
      <c r="C65" t="s">
        <v>3250</v>
      </c>
      <c r="D65" t="s">
        <v>3249</v>
      </c>
      <c r="E65" t="s">
        <v>3250</v>
      </c>
      <c r="F65" t="s">
        <v>3150</v>
      </c>
      <c r="G65" t="s">
        <v>3251</v>
      </c>
    </row>
    <row r="66" spans="1:7" ht="11.25" customHeight="1">
      <c r="A66" t="s">
        <v>16</v>
      </c>
      <c r="B66" t="s">
        <v>3252</v>
      </c>
      <c r="C66" t="s">
        <v>3253</v>
      </c>
      <c r="D66" t="s">
        <v>3252</v>
      </c>
      <c r="E66" t="s">
        <v>3253</v>
      </c>
      <c r="F66" t="s">
        <v>3150</v>
      </c>
      <c r="G66" t="s">
        <v>3254</v>
      </c>
    </row>
    <row r="67" spans="1:7" ht="11.25" customHeight="1">
      <c r="A67" t="s">
        <v>16</v>
      </c>
      <c r="B67" t="s">
        <v>3255</v>
      </c>
      <c r="C67" t="s">
        <v>3256</v>
      </c>
      <c r="D67" t="s">
        <v>3257</v>
      </c>
      <c r="E67" t="s">
        <v>3258</v>
      </c>
      <c r="F67" t="s">
        <v>3119</v>
      </c>
      <c r="G67" t="s">
        <v>2019</v>
      </c>
    </row>
    <row r="68" spans="1:7" ht="11.25" customHeight="1">
      <c r="A68" t="s">
        <v>16</v>
      </c>
      <c r="B68" t="s">
        <v>3255</v>
      </c>
      <c r="C68" t="s">
        <v>3256</v>
      </c>
      <c r="D68" t="s">
        <v>3259</v>
      </c>
      <c r="E68" t="s">
        <v>3260</v>
      </c>
      <c r="F68" t="s">
        <v>3123</v>
      </c>
      <c r="G68" t="s">
        <v>3261</v>
      </c>
    </row>
    <row r="69" spans="1:7" ht="11.25" customHeight="1">
      <c r="A69" t="s">
        <v>16</v>
      </c>
      <c r="B69" t="s">
        <v>3255</v>
      </c>
      <c r="C69" t="s">
        <v>3256</v>
      </c>
      <c r="D69" t="s">
        <v>3262</v>
      </c>
      <c r="E69" t="s">
        <v>3263</v>
      </c>
      <c r="F69" t="s">
        <v>3119</v>
      </c>
      <c r="G69" t="s">
        <v>2222</v>
      </c>
    </row>
    <row r="70" spans="1:7" ht="11.25" customHeight="1">
      <c r="A70" t="s">
        <v>16</v>
      </c>
      <c r="B70" t="s">
        <v>3255</v>
      </c>
      <c r="C70" t="s">
        <v>3256</v>
      </c>
      <c r="D70" t="s">
        <v>3264</v>
      </c>
      <c r="E70" t="s">
        <v>3265</v>
      </c>
      <c r="F70" t="s">
        <v>3119</v>
      </c>
      <c r="G70" t="s">
        <v>3266</v>
      </c>
    </row>
    <row r="71" spans="1:7" ht="11.25" customHeight="1">
      <c r="A71" t="s">
        <v>16</v>
      </c>
      <c r="B71" t="s">
        <v>3255</v>
      </c>
      <c r="C71" t="s">
        <v>3256</v>
      </c>
      <c r="D71" t="s">
        <v>3267</v>
      </c>
      <c r="E71" t="s">
        <v>3268</v>
      </c>
      <c r="F71" t="s">
        <v>3119</v>
      </c>
      <c r="G71" t="s">
        <v>3269</v>
      </c>
    </row>
    <row r="72" spans="1:7" ht="11.25" customHeight="1">
      <c r="A72" t="s">
        <v>16</v>
      </c>
      <c r="B72" t="s">
        <v>3255</v>
      </c>
      <c r="C72" t="s">
        <v>3256</v>
      </c>
      <c r="D72" t="s">
        <v>3270</v>
      </c>
      <c r="E72" t="s">
        <v>3271</v>
      </c>
      <c r="F72" t="s">
        <v>3119</v>
      </c>
      <c r="G72" t="s">
        <v>3272</v>
      </c>
    </row>
    <row r="73" spans="1:7" ht="11.25" customHeight="1">
      <c r="A73" t="s">
        <v>16</v>
      </c>
      <c r="B73" t="s">
        <v>3255</v>
      </c>
      <c r="C73" t="s">
        <v>3256</v>
      </c>
      <c r="D73" t="s">
        <v>3273</v>
      </c>
      <c r="E73" t="s">
        <v>3274</v>
      </c>
      <c r="F73" t="s">
        <v>3275</v>
      </c>
      <c r="G73" t="s">
        <v>3276</v>
      </c>
    </row>
    <row r="74" spans="1:7" ht="11.25" customHeight="1">
      <c r="A74" t="s">
        <v>16</v>
      </c>
      <c r="B74" t="s">
        <v>3255</v>
      </c>
      <c r="C74" t="s">
        <v>3256</v>
      </c>
      <c r="D74" t="s">
        <v>3255</v>
      </c>
      <c r="E74" t="s">
        <v>3256</v>
      </c>
      <c r="F74" t="s">
        <v>3120</v>
      </c>
      <c r="G74" t="s">
        <v>3277</v>
      </c>
    </row>
    <row r="75" spans="1:7" ht="11.25" customHeight="1">
      <c r="A75" t="s">
        <v>16</v>
      </c>
      <c r="B75" t="s">
        <v>3255</v>
      </c>
      <c r="C75" t="s">
        <v>3256</v>
      </c>
      <c r="D75" t="s">
        <v>3278</v>
      </c>
      <c r="E75" t="s">
        <v>3279</v>
      </c>
      <c r="F75" t="s">
        <v>3119</v>
      </c>
      <c r="G75" t="s">
        <v>3280</v>
      </c>
    </row>
    <row r="76" spans="1:7" ht="11.25" customHeight="1">
      <c r="A76" t="s">
        <v>16</v>
      </c>
      <c r="B76" t="s">
        <v>3281</v>
      </c>
      <c r="C76" t="s">
        <v>3282</v>
      </c>
      <c r="D76" t="s">
        <v>3281</v>
      </c>
      <c r="E76" t="s">
        <v>3282</v>
      </c>
      <c r="F76" t="s">
        <v>3150</v>
      </c>
      <c r="G76" t="s">
        <v>3283</v>
      </c>
    </row>
    <row r="77" spans="1:7" ht="11.25" customHeight="1">
      <c r="A77" t="s">
        <v>16</v>
      </c>
      <c r="B77" t="s">
        <v>3284</v>
      </c>
      <c r="C77" t="s">
        <v>3285</v>
      </c>
      <c r="D77" t="s">
        <v>3286</v>
      </c>
      <c r="E77" t="s">
        <v>3287</v>
      </c>
      <c r="F77" t="s">
        <v>3119</v>
      </c>
      <c r="G77" t="s">
        <v>3288</v>
      </c>
    </row>
    <row r="78" spans="1:7" ht="11.25" customHeight="1">
      <c r="A78" t="s">
        <v>16</v>
      </c>
      <c r="B78" t="s">
        <v>3284</v>
      </c>
      <c r="C78" t="s">
        <v>3285</v>
      </c>
      <c r="D78" t="s">
        <v>3289</v>
      </c>
      <c r="E78" t="s">
        <v>3290</v>
      </c>
      <c r="F78" t="s">
        <v>3119</v>
      </c>
      <c r="G78" t="s">
        <v>3291</v>
      </c>
    </row>
    <row r="79" spans="1:7" ht="11.25" customHeight="1">
      <c r="A79" t="s">
        <v>16</v>
      </c>
      <c r="B79" t="s">
        <v>3284</v>
      </c>
      <c r="C79" t="s">
        <v>3285</v>
      </c>
      <c r="D79" t="s">
        <v>3292</v>
      </c>
      <c r="E79" t="s">
        <v>3293</v>
      </c>
      <c r="F79" t="s">
        <v>3123</v>
      </c>
      <c r="G79" t="s">
        <v>3294</v>
      </c>
    </row>
    <row r="80" spans="1:7" ht="11.25" customHeight="1">
      <c r="A80" t="s">
        <v>16</v>
      </c>
      <c r="B80" t="s">
        <v>3284</v>
      </c>
      <c r="C80" t="s">
        <v>3285</v>
      </c>
      <c r="D80" t="s">
        <v>3295</v>
      </c>
      <c r="E80" t="s">
        <v>3296</v>
      </c>
      <c r="F80" t="s">
        <v>3123</v>
      </c>
      <c r="G80" t="s">
        <v>3297</v>
      </c>
    </row>
    <row r="81" spans="1:7" ht="11.25" customHeight="1">
      <c r="A81" t="s">
        <v>16</v>
      </c>
      <c r="B81" t="s">
        <v>3284</v>
      </c>
      <c r="C81" t="s">
        <v>3285</v>
      </c>
      <c r="D81" t="s">
        <v>3298</v>
      </c>
      <c r="E81" t="s">
        <v>3299</v>
      </c>
      <c r="F81" t="s">
        <v>3275</v>
      </c>
      <c r="G81" t="s">
        <v>3300</v>
      </c>
    </row>
    <row r="82" spans="1:7" ht="11.25" customHeight="1">
      <c r="A82" t="s">
        <v>16</v>
      </c>
      <c r="B82" t="s">
        <v>3284</v>
      </c>
      <c r="C82" t="s">
        <v>3285</v>
      </c>
      <c r="D82" t="s">
        <v>3301</v>
      </c>
      <c r="E82" t="s">
        <v>3302</v>
      </c>
      <c r="F82" t="s">
        <v>3123</v>
      </c>
      <c r="G82" t="s">
        <v>3303</v>
      </c>
    </row>
    <row r="83" spans="1:7" ht="11.25" customHeight="1">
      <c r="A83" t="s">
        <v>16</v>
      </c>
      <c r="B83" t="s">
        <v>3284</v>
      </c>
      <c r="C83" t="s">
        <v>3285</v>
      </c>
      <c r="D83" t="s">
        <v>3304</v>
      </c>
      <c r="E83" t="s">
        <v>3305</v>
      </c>
      <c r="F83" t="s">
        <v>3123</v>
      </c>
      <c r="G83" t="s">
        <v>3306</v>
      </c>
    </row>
    <row r="84" spans="1:7" ht="11.25" customHeight="1">
      <c r="A84" t="s">
        <v>16</v>
      </c>
      <c r="B84" t="s">
        <v>3284</v>
      </c>
      <c r="C84" t="s">
        <v>3285</v>
      </c>
      <c r="D84" t="s">
        <v>3307</v>
      </c>
      <c r="E84" t="s">
        <v>3308</v>
      </c>
      <c r="F84" t="s">
        <v>3123</v>
      </c>
      <c r="G84" t="s">
        <v>3309</v>
      </c>
    </row>
    <row r="85" spans="1:7" ht="11.25" customHeight="1">
      <c r="A85" t="s">
        <v>16</v>
      </c>
      <c r="B85" t="s">
        <v>3284</v>
      </c>
      <c r="C85" t="s">
        <v>3285</v>
      </c>
      <c r="D85" t="s">
        <v>3284</v>
      </c>
      <c r="E85" t="s">
        <v>3285</v>
      </c>
      <c r="F85" t="s">
        <v>3120</v>
      </c>
      <c r="G85" t="s">
        <v>3310</v>
      </c>
    </row>
    <row r="86" spans="1:7" ht="11.25" customHeight="1">
      <c r="A86" t="s">
        <v>16</v>
      </c>
      <c r="B86" t="s">
        <v>3284</v>
      </c>
      <c r="C86" t="s">
        <v>3285</v>
      </c>
      <c r="D86" t="s">
        <v>3311</v>
      </c>
      <c r="E86" t="s">
        <v>3312</v>
      </c>
      <c r="F86" t="s">
        <v>3123</v>
      </c>
      <c r="G86" t="s">
        <v>3313</v>
      </c>
    </row>
    <row r="87" spans="1:7" ht="11.25" customHeight="1">
      <c r="A87" t="s">
        <v>16</v>
      </c>
      <c r="B87" t="s">
        <v>3284</v>
      </c>
      <c r="C87" t="s">
        <v>3285</v>
      </c>
      <c r="D87" t="s">
        <v>3314</v>
      </c>
      <c r="E87" t="s">
        <v>3315</v>
      </c>
      <c r="F87" t="s">
        <v>3123</v>
      </c>
      <c r="G87" t="s">
        <v>3316</v>
      </c>
    </row>
    <row r="88" spans="1:7" ht="11.25" customHeight="1">
      <c r="A88" t="s">
        <v>16</v>
      </c>
      <c r="B88" t="s">
        <v>3284</v>
      </c>
      <c r="C88" t="s">
        <v>3285</v>
      </c>
      <c r="D88" t="s">
        <v>3317</v>
      </c>
      <c r="E88" t="s">
        <v>3318</v>
      </c>
      <c r="F88" t="s">
        <v>3123</v>
      </c>
      <c r="G88" t="s">
        <v>3319</v>
      </c>
    </row>
    <row r="89" spans="1:7" ht="11.25" customHeight="1">
      <c r="A89" t="s">
        <v>16</v>
      </c>
      <c r="B89" t="s">
        <v>3284</v>
      </c>
      <c r="C89" t="s">
        <v>3285</v>
      </c>
      <c r="D89" t="s">
        <v>3320</v>
      </c>
      <c r="E89" t="s">
        <v>3321</v>
      </c>
      <c r="F89" t="s">
        <v>3123</v>
      </c>
      <c r="G89" t="s">
        <v>3322</v>
      </c>
    </row>
    <row r="90" spans="1:7" ht="11.25" customHeight="1">
      <c r="A90" t="s">
        <v>16</v>
      </c>
      <c r="B90" t="s">
        <v>3284</v>
      </c>
      <c r="C90" t="s">
        <v>3285</v>
      </c>
      <c r="D90" t="s">
        <v>3323</v>
      </c>
      <c r="E90" t="s">
        <v>3324</v>
      </c>
      <c r="F90" t="s">
        <v>3119</v>
      </c>
      <c r="G90" t="s">
        <v>3325</v>
      </c>
    </row>
    <row r="91" spans="1:7" ht="11.25" customHeight="1">
      <c r="A91" t="s">
        <v>16</v>
      </c>
      <c r="B91" t="s">
        <v>3326</v>
      </c>
      <c r="C91" t="s">
        <v>3327</v>
      </c>
      <c r="D91" t="s">
        <v>3326</v>
      </c>
      <c r="E91" t="s">
        <v>3327</v>
      </c>
      <c r="F91" t="s">
        <v>3150</v>
      </c>
      <c r="G91" t="s">
        <v>3328</v>
      </c>
    </row>
    <row r="92" spans="1:7" ht="11.25" customHeight="1">
      <c r="A92" t="s">
        <v>16</v>
      </c>
      <c r="B92" t="s">
        <v>99</v>
      </c>
      <c r="C92" t="s">
        <v>100</v>
      </c>
      <c r="D92" t="s">
        <v>99</v>
      </c>
      <c r="E92" t="s">
        <v>100</v>
      </c>
      <c r="F92" t="s">
        <v>3150</v>
      </c>
      <c r="G92" t="s">
        <v>98</v>
      </c>
    </row>
    <row r="93" spans="1:7" ht="11.25" customHeight="1">
      <c r="A93" t="s">
        <v>16</v>
      </c>
      <c r="B93" t="s">
        <v>3329</v>
      </c>
      <c r="C93" t="s">
        <v>3330</v>
      </c>
      <c r="D93" t="s">
        <v>3331</v>
      </c>
      <c r="E93" t="s">
        <v>3332</v>
      </c>
      <c r="F93" t="s">
        <v>3123</v>
      </c>
      <c r="G93" t="s">
        <v>3333</v>
      </c>
    </row>
    <row r="94" spans="1:7" ht="11.25" customHeight="1">
      <c r="A94" t="s">
        <v>16</v>
      </c>
      <c r="B94" t="s">
        <v>3329</v>
      </c>
      <c r="C94" t="s">
        <v>3330</v>
      </c>
      <c r="D94" t="s">
        <v>3334</v>
      </c>
      <c r="E94" t="s">
        <v>3335</v>
      </c>
      <c r="F94" t="s">
        <v>3123</v>
      </c>
      <c r="G94" t="s">
        <v>3336</v>
      </c>
    </row>
    <row r="95" spans="1:7" ht="11.25" customHeight="1">
      <c r="A95" t="s">
        <v>16</v>
      </c>
      <c r="B95" t="s">
        <v>3329</v>
      </c>
      <c r="C95" t="s">
        <v>3330</v>
      </c>
      <c r="D95" t="s">
        <v>3337</v>
      </c>
      <c r="E95" t="s">
        <v>3338</v>
      </c>
      <c r="F95" t="s">
        <v>3123</v>
      </c>
      <c r="G95" t="s">
        <v>3339</v>
      </c>
    </row>
    <row r="96" spans="1:7" ht="11.25" customHeight="1">
      <c r="A96" t="s">
        <v>16</v>
      </c>
      <c r="B96" t="s">
        <v>3329</v>
      </c>
      <c r="C96" t="s">
        <v>3330</v>
      </c>
      <c r="D96" t="s">
        <v>3340</v>
      </c>
      <c r="E96" t="s">
        <v>3341</v>
      </c>
      <c r="F96" t="s">
        <v>3123</v>
      </c>
      <c r="G96" t="s">
        <v>3342</v>
      </c>
    </row>
    <row r="97" spans="1:7" ht="11.25" customHeight="1">
      <c r="A97" t="s">
        <v>16</v>
      </c>
      <c r="B97" t="s">
        <v>3329</v>
      </c>
      <c r="C97" t="s">
        <v>3330</v>
      </c>
      <c r="D97" t="s">
        <v>3343</v>
      </c>
      <c r="E97" t="s">
        <v>3344</v>
      </c>
      <c r="F97" t="s">
        <v>3123</v>
      </c>
      <c r="G97" t="s">
        <v>3345</v>
      </c>
    </row>
    <row r="98" spans="1:7" ht="11.25" customHeight="1">
      <c r="A98" t="s">
        <v>16</v>
      </c>
      <c r="B98" t="s">
        <v>3329</v>
      </c>
      <c r="C98" t="s">
        <v>3330</v>
      </c>
      <c r="D98" t="s">
        <v>3346</v>
      </c>
      <c r="E98" t="s">
        <v>3347</v>
      </c>
      <c r="F98" t="s">
        <v>3123</v>
      </c>
      <c r="G98" t="s">
        <v>3348</v>
      </c>
    </row>
    <row r="99" spans="1:7" ht="11.25" customHeight="1">
      <c r="A99" t="s">
        <v>16</v>
      </c>
      <c r="B99" t="s">
        <v>3329</v>
      </c>
      <c r="C99" t="s">
        <v>3330</v>
      </c>
      <c r="D99" t="s">
        <v>3349</v>
      </c>
      <c r="E99" t="s">
        <v>3350</v>
      </c>
      <c r="F99" t="s">
        <v>3123</v>
      </c>
      <c r="G99" t="s">
        <v>3351</v>
      </c>
    </row>
    <row r="100" spans="1:7" ht="11.25" customHeight="1">
      <c r="A100" t="s">
        <v>16</v>
      </c>
      <c r="B100" t="s">
        <v>3329</v>
      </c>
      <c r="C100" t="s">
        <v>3330</v>
      </c>
      <c r="D100" t="s">
        <v>3352</v>
      </c>
      <c r="E100" t="s">
        <v>3353</v>
      </c>
      <c r="F100" t="s">
        <v>3123</v>
      </c>
      <c r="G100" t="s">
        <v>3354</v>
      </c>
    </row>
    <row r="101" spans="1:7" ht="11.25" customHeight="1">
      <c r="A101" t="s">
        <v>16</v>
      </c>
      <c r="B101" t="s">
        <v>3329</v>
      </c>
      <c r="C101" t="s">
        <v>3330</v>
      </c>
      <c r="D101" t="s">
        <v>3355</v>
      </c>
      <c r="E101" t="s">
        <v>3356</v>
      </c>
      <c r="F101" t="s">
        <v>3123</v>
      </c>
      <c r="G101" t="s">
        <v>3357</v>
      </c>
    </row>
    <row r="102" spans="1:7" ht="11.25" customHeight="1">
      <c r="A102" t="s">
        <v>16</v>
      </c>
      <c r="B102" t="s">
        <v>3329</v>
      </c>
      <c r="C102" t="s">
        <v>3330</v>
      </c>
      <c r="D102" t="s">
        <v>3329</v>
      </c>
      <c r="E102" t="s">
        <v>3330</v>
      </c>
      <c r="F102" t="s">
        <v>3120</v>
      </c>
      <c r="G102" t="s">
        <v>3358</v>
      </c>
    </row>
    <row r="103" spans="1:7" ht="11.25" customHeight="1">
      <c r="A103" t="s">
        <v>16</v>
      </c>
      <c r="B103" t="s">
        <v>3329</v>
      </c>
      <c r="C103" t="s">
        <v>3330</v>
      </c>
      <c r="D103" t="s">
        <v>3359</v>
      </c>
      <c r="E103" t="s">
        <v>3360</v>
      </c>
      <c r="F103" t="s">
        <v>3123</v>
      </c>
      <c r="G103" t="s">
        <v>3361</v>
      </c>
    </row>
    <row r="104" spans="1:7" ht="11.25" customHeight="1">
      <c r="A104" t="s">
        <v>16</v>
      </c>
      <c r="B104" t="s">
        <v>3329</v>
      </c>
      <c r="C104" t="s">
        <v>3330</v>
      </c>
      <c r="D104" t="s">
        <v>3362</v>
      </c>
      <c r="E104" t="s">
        <v>3363</v>
      </c>
      <c r="F104" t="s">
        <v>3123</v>
      </c>
      <c r="G104" t="s">
        <v>3364</v>
      </c>
    </row>
    <row r="105" spans="1:7" ht="11.25" customHeight="1">
      <c r="A105" t="s">
        <v>16</v>
      </c>
      <c r="B105" t="s">
        <v>3329</v>
      </c>
      <c r="C105" t="s">
        <v>3330</v>
      </c>
      <c r="D105" t="s">
        <v>3365</v>
      </c>
      <c r="E105" t="s">
        <v>3366</v>
      </c>
      <c r="F105" t="s">
        <v>3123</v>
      </c>
      <c r="G105" t="s">
        <v>3367</v>
      </c>
    </row>
    <row r="106" spans="1:7" ht="11.25" customHeight="1">
      <c r="A106" t="s">
        <v>16</v>
      </c>
      <c r="B106" t="s">
        <v>3368</v>
      </c>
      <c r="C106" t="s">
        <v>3369</v>
      </c>
      <c r="D106" t="s">
        <v>3368</v>
      </c>
      <c r="E106" t="s">
        <v>3369</v>
      </c>
      <c r="F106" t="s">
        <v>3150</v>
      </c>
      <c r="G106" t="s">
        <v>3370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56AF-C5B2-BB69-9DDC-8AA31E79AF0F}">
  <sheetPr>
    <tabColor rgb="FFFFCC99"/>
  </sheetPr>
  <dimension ref="A1:C3"/>
  <sheetViews>
    <sheetView showGridLines="0" workbookViewId="0"/>
  </sheetViews>
  <sheetFormatPr defaultColWidth="9.125" defaultRowHeight="11.25" customHeight="1"/>
  <cols>
    <col min="1" max="1" width="9.125" style="1619"/>
    <col min="2" max="2" width="84.25" style="1619" customWidth="1"/>
    <col min="3" max="3" width="9.125" style="1619"/>
  </cols>
  <sheetData>
    <row r="1" spans="1:3" ht="11.25" customHeight="1">
      <c r="A1" s="767" t="s">
        <v>3387</v>
      </c>
      <c r="B1" s="767" t="s">
        <v>3388</v>
      </c>
      <c r="C1" s="767" t="s">
        <v>1163</v>
      </c>
    </row>
    <row r="2" spans="1:3" ht="11.25" customHeight="1">
      <c r="A2" s="767">
        <v>4189678</v>
      </c>
      <c r="B2" s="767" t="s">
        <v>3389</v>
      </c>
      <c r="C2" s="767" t="s">
        <v>3390</v>
      </c>
    </row>
    <row r="3" spans="1:3" ht="11.25" customHeight="1">
      <c r="A3" s="767">
        <v>4190415</v>
      </c>
      <c r="B3" s="767" t="s">
        <v>3391</v>
      </c>
      <c r="C3" s="767" t="s">
        <v>3390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6C8C-5E17-07CE-51DC-38AF0DFB7516}">
  <sheetPr>
    <tabColor rgb="FFFFCC99"/>
  </sheetPr>
  <dimension ref="A1:E8"/>
  <sheetViews>
    <sheetView showGridLines="0" workbookViewId="0"/>
  </sheetViews>
  <sheetFormatPr defaultColWidth="9.125" defaultRowHeight="15" customHeight="1"/>
  <cols>
    <col min="1" max="1" width="38.375" style="100" customWidth="1"/>
    <col min="2" max="5" width="9.125" style="100"/>
  </cols>
  <sheetData>
    <row r="1" spans="1:5" ht="15" customHeight="1">
      <c r="A1" s="101" t="s">
        <v>3392</v>
      </c>
      <c r="B1" s="101" t="s">
        <v>3393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2AAB-195B-C9E7-2F31-622FBECA729E}">
  <sheetPr>
    <tabColor rgb="FFFFCC99"/>
  </sheetPr>
  <dimension ref="A1:B15"/>
  <sheetViews>
    <sheetView workbookViewId="0"/>
  </sheetViews>
  <sheetFormatPr defaultRowHeight="11.25" customHeight="1"/>
  <sheetData>
    <row r="1" spans="1:2" ht="11.25" customHeight="1">
      <c r="A1" t="s">
        <v>3394</v>
      </c>
      <c r="B1" t="b">
        <v>1</v>
      </c>
    </row>
    <row r="2" spans="1:2" ht="11.25" customHeight="1">
      <c r="A2" t="s">
        <v>3395</v>
      </c>
      <c r="B2" t="b">
        <v>0</v>
      </c>
    </row>
    <row r="3" spans="1:2" ht="11.25" customHeight="1">
      <c r="A3" t="s">
        <v>3396</v>
      </c>
      <c r="B3" t="b">
        <v>0</v>
      </c>
    </row>
    <row r="4" spans="1:2" ht="11.25" customHeight="1">
      <c r="A4" t="s">
        <v>3397</v>
      </c>
      <c r="B4" t="b">
        <v>0</v>
      </c>
    </row>
    <row r="5" spans="1:2" ht="11.25" customHeight="1">
      <c r="A5" t="s">
        <v>3398</v>
      </c>
      <c r="B5" t="b">
        <v>1</v>
      </c>
    </row>
    <row r="6" spans="1:2" ht="11.25" customHeight="1">
      <c r="A6" t="s">
        <v>3399</v>
      </c>
      <c r="B6" t="b">
        <v>0</v>
      </c>
    </row>
    <row r="7" spans="1:2" ht="11.25" customHeight="1">
      <c r="A7" t="s">
        <v>3400</v>
      </c>
      <c r="B7" t="b">
        <v>0</v>
      </c>
    </row>
    <row r="8" spans="1:2" ht="11.25" customHeight="1">
      <c r="A8" t="s">
        <v>3401</v>
      </c>
      <c r="B8" t="b">
        <v>0</v>
      </c>
    </row>
    <row r="9" spans="1:2" ht="11.25" customHeight="1">
      <c r="A9" t="s">
        <v>3402</v>
      </c>
      <c r="B9" t="b">
        <v>0</v>
      </c>
    </row>
    <row r="10" spans="1:2" ht="11.25" customHeight="1">
      <c r="A10" t="s">
        <v>3403</v>
      </c>
      <c r="B10" t="b">
        <v>0</v>
      </c>
    </row>
    <row r="11" spans="1:2" ht="11.25" customHeight="1">
      <c r="A11" t="s">
        <v>3404</v>
      </c>
      <c r="B11" t="b">
        <v>1</v>
      </c>
    </row>
    <row r="12" spans="1:2" ht="11.25" customHeight="1">
      <c r="A12" t="s">
        <v>3405</v>
      </c>
      <c r="B12" t="b">
        <v>0</v>
      </c>
    </row>
    <row r="13" spans="1:2" ht="11.25" customHeight="1">
      <c r="A13" t="s">
        <v>3406</v>
      </c>
      <c r="B13" t="b">
        <v>0</v>
      </c>
    </row>
    <row r="14" spans="1:2" ht="11.25" customHeight="1">
      <c r="A14" t="s">
        <v>3407</v>
      </c>
      <c r="B14" t="b">
        <v>0</v>
      </c>
    </row>
    <row r="15" spans="1:2" ht="11.25" customHeight="1">
      <c r="A15" t="s">
        <v>3408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8A04-174E-FCFF-C38B-D57B62640BA4}">
  <sheetPr>
    <tabColor rgb="FFFFCC99"/>
  </sheetPr>
  <dimension ref="A1"/>
  <sheetViews>
    <sheetView showGridLines="0" workbookViewId="0"/>
  </sheetViews>
  <sheetFormatPr defaultColWidth="9.125" defaultRowHeight="12.75" customHeight="1"/>
  <cols>
    <col min="1" max="1" width="9.125" style="20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82EC-78F8-0BD8-3D6B-A4BAA82ECF0E}">
  <sheetPr>
    <tabColor rgb="FFFFCC99"/>
  </sheetPr>
  <dimension ref="A1:B253"/>
  <sheetViews>
    <sheetView showGridLines="0" workbookViewId="0"/>
  </sheetViews>
  <sheetFormatPr defaultColWidth="9.125" defaultRowHeight="11.25" customHeight="1"/>
  <cols>
    <col min="1" max="1" width="36.25" style="1776" customWidth="1"/>
    <col min="2" max="2" width="21.125" style="1776" customWidth="1"/>
  </cols>
  <sheetData>
    <row r="1" spans="1:2" ht="11.25" customHeight="1">
      <c r="A1" s="7" t="s">
        <v>3409</v>
      </c>
      <c r="B1" s="7" t="s">
        <v>3410</v>
      </c>
    </row>
    <row r="2" spans="1:2" ht="11.25" customHeight="1">
      <c r="A2" s="4" t="s">
        <v>3411</v>
      </c>
      <c r="B2" s="4" t="s">
        <v>3412</v>
      </c>
    </row>
    <row r="3" spans="1:2" ht="11.25" customHeight="1">
      <c r="A3" s="4" t="s">
        <v>3413</v>
      </c>
      <c r="B3" s="4" t="s">
        <v>3414</v>
      </c>
    </row>
    <row r="4" spans="1:2" ht="11.25" customHeight="1">
      <c r="A4" s="4" t="s">
        <v>3415</v>
      </c>
      <c r="B4" s="4" t="s">
        <v>3416</v>
      </c>
    </row>
    <row r="5" spans="1:2" ht="11.25" customHeight="1">
      <c r="A5" s="4" t="s">
        <v>3417</v>
      </c>
      <c r="B5" s="4" t="s">
        <v>3418</v>
      </c>
    </row>
    <row r="6" spans="1:2" ht="11.25" customHeight="1">
      <c r="A6" s="4" t="s">
        <v>3419</v>
      </c>
      <c r="B6" s="4" t="s">
        <v>3420</v>
      </c>
    </row>
    <row r="7" spans="1:2" ht="11.25" customHeight="1">
      <c r="A7" s="4" t="s">
        <v>3421</v>
      </c>
      <c r="B7" s="4" t="s">
        <v>3422</v>
      </c>
    </row>
    <row r="8" spans="1:2" ht="11.25" customHeight="1">
      <c r="A8" s="4" t="s">
        <v>3423</v>
      </c>
      <c r="B8" s="4" t="s">
        <v>3424</v>
      </c>
    </row>
    <row r="9" spans="1:2" ht="11.25" customHeight="1">
      <c r="A9" s="4" t="s">
        <v>3425</v>
      </c>
      <c r="B9" s="4" t="s">
        <v>3426</v>
      </c>
    </row>
    <row r="10" spans="1:2" ht="11.25" customHeight="1">
      <c r="A10" s="4" t="s">
        <v>3427</v>
      </c>
      <c r="B10" s="4" t="s">
        <v>3428</v>
      </c>
    </row>
    <row r="11" spans="1:2" ht="11.25" customHeight="1">
      <c r="A11" s="4" t="s">
        <v>3429</v>
      </c>
      <c r="B11" s="4" t="s">
        <v>3430</v>
      </c>
    </row>
    <row r="12" spans="1:2" ht="11.25" customHeight="1">
      <c r="A12" s="4" t="s">
        <v>3431</v>
      </c>
      <c r="B12" s="4" t="s">
        <v>3432</v>
      </c>
    </row>
    <row r="13" spans="1:2" ht="11.25" customHeight="1">
      <c r="A13" s="4" t="s">
        <v>3433</v>
      </c>
      <c r="B13" s="4" t="s">
        <v>3434</v>
      </c>
    </row>
    <row r="14" spans="1:2" ht="11.25" customHeight="1">
      <c r="A14" s="4" t="s">
        <v>3435</v>
      </c>
      <c r="B14" s="4" t="s">
        <v>3436</v>
      </c>
    </row>
    <row r="15" spans="1:2" ht="11.25" customHeight="1">
      <c r="A15" s="4" t="s">
        <v>3437</v>
      </c>
      <c r="B15" s="4" t="s">
        <v>3438</v>
      </c>
    </row>
    <row r="16" spans="1:2" ht="11.25" customHeight="1">
      <c r="A16" s="4" t="s">
        <v>3439</v>
      </c>
      <c r="B16" s="4" t="s">
        <v>3440</v>
      </c>
    </row>
    <row r="17" spans="1:2" ht="11.25" customHeight="1">
      <c r="A17" s="4" t="s">
        <v>3441</v>
      </c>
      <c r="B17" s="4" t="s">
        <v>3442</v>
      </c>
    </row>
    <row r="18" spans="1:2" ht="11.25" customHeight="1">
      <c r="A18" s="4" t="s">
        <v>3443</v>
      </c>
      <c r="B18" s="4" t="s">
        <v>3444</v>
      </c>
    </row>
    <row r="19" spans="1:2" ht="11.25" customHeight="1">
      <c r="A19" s="4" t="s">
        <v>3445</v>
      </c>
      <c r="B19" s="4" t="s">
        <v>3446</v>
      </c>
    </row>
    <row r="20" spans="1:2" ht="11.25" customHeight="1">
      <c r="A20" s="4" t="s">
        <v>3447</v>
      </c>
      <c r="B20" s="4" t="s">
        <v>3448</v>
      </c>
    </row>
    <row r="21" spans="1:2" ht="11.25" customHeight="1">
      <c r="A21" s="4" t="s">
        <v>3449</v>
      </c>
      <c r="B21" s="4" t="s">
        <v>3450</v>
      </c>
    </row>
    <row r="22" spans="1:2" ht="11.25" customHeight="1">
      <c r="A22" s="4" t="s">
        <v>3451</v>
      </c>
      <c r="B22" s="4" t="s">
        <v>3452</v>
      </c>
    </row>
    <row r="23" spans="1:2" ht="11.25" customHeight="1">
      <c r="A23" s="4" t="s">
        <v>3453</v>
      </c>
      <c r="B23" s="4" t="s">
        <v>3454</v>
      </c>
    </row>
    <row r="24" spans="1:2" ht="11.25" customHeight="1">
      <c r="A24" s="4" t="s">
        <v>3455</v>
      </c>
      <c r="B24" s="4" t="s">
        <v>3456</v>
      </c>
    </row>
    <row r="25" spans="1:2" ht="11.25" customHeight="1">
      <c r="A25" s="4" t="s">
        <v>3457</v>
      </c>
      <c r="B25" s="4" t="s">
        <v>3458</v>
      </c>
    </row>
    <row r="26" spans="1:2" ht="11.25" customHeight="1">
      <c r="A26" s="4" t="s">
        <v>3459</v>
      </c>
      <c r="B26" s="4" t="s">
        <v>3460</v>
      </c>
    </row>
    <row r="27" spans="1:2" ht="11.25" customHeight="1">
      <c r="A27" s="4" t="s">
        <v>3461</v>
      </c>
      <c r="B27" s="4" t="s">
        <v>3462</v>
      </c>
    </row>
    <row r="28" spans="1:2" ht="11.25" customHeight="1">
      <c r="A28" s="4" t="s">
        <v>3463</v>
      </c>
      <c r="B28" s="4" t="s">
        <v>3464</v>
      </c>
    </row>
    <row r="29" spans="1:2" ht="11.25" customHeight="1">
      <c r="A29" s="4" t="s">
        <v>3465</v>
      </c>
      <c r="B29" s="4" t="s">
        <v>3466</v>
      </c>
    </row>
    <row r="30" spans="1:2" ht="11.25" customHeight="1">
      <c r="A30" s="4" t="s">
        <v>3467</v>
      </c>
      <c r="B30" s="4" t="s">
        <v>3468</v>
      </c>
    </row>
    <row r="31" spans="1:2" ht="11.25" customHeight="1">
      <c r="A31" s="4" t="s">
        <v>3469</v>
      </c>
      <c r="B31" s="4" t="s">
        <v>3470</v>
      </c>
    </row>
    <row r="32" spans="1:2" ht="11.25" customHeight="1">
      <c r="A32" s="4" t="s">
        <v>3471</v>
      </c>
      <c r="B32" s="4" t="s">
        <v>3472</v>
      </c>
    </row>
    <row r="33" spans="1:2" ht="11.25" customHeight="1">
      <c r="A33" s="4" t="s">
        <v>3473</v>
      </c>
      <c r="B33" s="4" t="s">
        <v>3474</v>
      </c>
    </row>
    <row r="34" spans="1:2" ht="11.25" customHeight="1">
      <c r="A34" s="4" t="s">
        <v>3475</v>
      </c>
      <c r="B34" s="4" t="s">
        <v>3476</v>
      </c>
    </row>
    <row r="35" spans="1:2" ht="11.25" customHeight="1">
      <c r="A35" s="4" t="s">
        <v>3477</v>
      </c>
      <c r="B35" s="4" t="s">
        <v>3478</v>
      </c>
    </row>
    <row r="36" spans="1:2" ht="11.25" customHeight="1">
      <c r="A36" s="4" t="s">
        <v>3479</v>
      </c>
      <c r="B36" s="4" t="s">
        <v>3480</v>
      </c>
    </row>
    <row r="37" spans="1:2" ht="11.25" customHeight="1">
      <c r="A37" s="4" t="s">
        <v>3481</v>
      </c>
      <c r="B37" s="4" t="s">
        <v>3482</v>
      </c>
    </row>
    <row r="38" spans="1:2" ht="11.25" customHeight="1">
      <c r="A38" s="4" t="s">
        <v>3483</v>
      </c>
      <c r="B38" s="4" t="s">
        <v>3484</v>
      </c>
    </row>
    <row r="39" spans="1:2" ht="11.25" customHeight="1">
      <c r="A39" s="4" t="s">
        <v>3485</v>
      </c>
      <c r="B39" s="4" t="s">
        <v>3486</v>
      </c>
    </row>
    <row r="40" spans="1:2" ht="11.25" customHeight="1">
      <c r="A40" s="4" t="s">
        <v>3487</v>
      </c>
      <c r="B40" s="4" t="s">
        <v>3488</v>
      </c>
    </row>
    <row r="41" spans="1:2" ht="11.25" customHeight="1">
      <c r="A41" s="4" t="s">
        <v>3489</v>
      </c>
      <c r="B41" s="4" t="s">
        <v>3490</v>
      </c>
    </row>
    <row r="42" spans="1:2" ht="11.25" customHeight="1">
      <c r="A42" s="4" t="s">
        <v>3491</v>
      </c>
      <c r="B42" s="4" t="s">
        <v>3492</v>
      </c>
    </row>
    <row r="43" spans="1:2" ht="11.25" customHeight="1">
      <c r="A43" s="4" t="s">
        <v>3493</v>
      </c>
      <c r="B43" s="4" t="s">
        <v>3494</v>
      </c>
    </row>
    <row r="44" spans="1:2" ht="11.25" customHeight="1">
      <c r="A44" s="4" t="s">
        <v>3495</v>
      </c>
      <c r="B44" s="4" t="s">
        <v>3496</v>
      </c>
    </row>
    <row r="45" spans="1:2" ht="11.25" customHeight="1">
      <c r="A45" s="4" t="s">
        <v>3497</v>
      </c>
      <c r="B45" s="4" t="s">
        <v>3498</v>
      </c>
    </row>
    <row r="46" spans="1:2" ht="11.25" customHeight="1">
      <c r="A46" s="4" t="s">
        <v>3499</v>
      </c>
      <c r="B46" s="4" t="s">
        <v>3500</v>
      </c>
    </row>
    <row r="47" spans="1:2" ht="11.25" customHeight="1">
      <c r="A47" s="4" t="s">
        <v>3501</v>
      </c>
      <c r="B47" s="4" t="s">
        <v>3502</v>
      </c>
    </row>
    <row r="48" spans="1:2" ht="11.25" customHeight="1">
      <c r="A48" s="4" t="s">
        <v>3503</v>
      </c>
      <c r="B48" s="4" t="s">
        <v>3504</v>
      </c>
    </row>
    <row r="49" spans="1:2" ht="11.25" customHeight="1">
      <c r="A49" s="4" t="s">
        <v>3505</v>
      </c>
      <c r="B49" s="4" t="s">
        <v>3506</v>
      </c>
    </row>
    <row r="50" spans="1:2" ht="11.25" customHeight="1">
      <c r="A50" s="4" t="s">
        <v>3507</v>
      </c>
      <c r="B50" s="4" t="s">
        <v>3508</v>
      </c>
    </row>
    <row r="51" spans="1:2" ht="11.25" customHeight="1">
      <c r="A51" s="4" t="s">
        <v>3509</v>
      </c>
      <c r="B51" s="4" t="s">
        <v>3510</v>
      </c>
    </row>
    <row r="52" spans="1:2" ht="11.25" customHeight="1">
      <c r="A52" s="4" t="s">
        <v>3511</v>
      </c>
      <c r="B52" s="4" t="s">
        <v>3512</v>
      </c>
    </row>
    <row r="53" spans="1:2" ht="11.25" customHeight="1">
      <c r="A53" s="4" t="s">
        <v>3513</v>
      </c>
      <c r="B53" s="4" t="s">
        <v>3514</v>
      </c>
    </row>
    <row r="54" spans="1:2" ht="11.25" customHeight="1">
      <c r="A54" s="4" t="s">
        <v>3515</v>
      </c>
      <c r="B54" s="4" t="s">
        <v>3516</v>
      </c>
    </row>
    <row r="55" spans="1:2" ht="11.25" customHeight="1">
      <c r="A55" s="4" t="s">
        <v>3517</v>
      </c>
      <c r="B55" s="4" t="s">
        <v>3518</v>
      </c>
    </row>
    <row r="56" spans="1:2" ht="11.25" customHeight="1">
      <c r="A56" s="4" t="s">
        <v>3519</v>
      </c>
      <c r="B56" s="4" t="s">
        <v>3520</v>
      </c>
    </row>
    <row r="57" spans="1:2" ht="11.25" customHeight="1">
      <c r="A57" s="4" t="s">
        <v>3521</v>
      </c>
      <c r="B57" s="4" t="s">
        <v>3522</v>
      </c>
    </row>
    <row r="58" spans="1:2" ht="11.25" customHeight="1">
      <c r="A58" s="4" t="s">
        <v>3523</v>
      </c>
      <c r="B58" s="4" t="s">
        <v>3524</v>
      </c>
    </row>
    <row r="59" spans="1:2" ht="11.25" customHeight="1">
      <c r="A59" s="4" t="s">
        <v>3525</v>
      </c>
      <c r="B59" s="4" t="s">
        <v>3526</v>
      </c>
    </row>
    <row r="60" spans="1:2" ht="11.25" customHeight="1">
      <c r="A60" s="4" t="s">
        <v>3527</v>
      </c>
      <c r="B60" s="4" t="s">
        <v>3528</v>
      </c>
    </row>
    <row r="61" spans="1:2" ht="11.25" customHeight="1">
      <c r="A61" s="4"/>
      <c r="B61" s="4" t="s">
        <v>3529</v>
      </c>
    </row>
    <row r="62" spans="1:2" ht="11.25" customHeight="1">
      <c r="A62" s="4"/>
      <c r="B62" s="4" t="s">
        <v>3530</v>
      </c>
    </row>
    <row r="63" spans="1:2" ht="11.25" customHeight="1">
      <c r="A63" s="4"/>
      <c r="B63" s="4" t="s">
        <v>3531</v>
      </c>
    </row>
    <row r="64" spans="1:2" ht="11.25" customHeight="1">
      <c r="A64" s="4"/>
      <c r="B64" s="4" t="s">
        <v>3532</v>
      </c>
    </row>
    <row r="65" spans="1:2" ht="11.25" customHeight="1">
      <c r="A65" s="4"/>
      <c r="B65" s="4" t="s">
        <v>3533</v>
      </c>
    </row>
    <row r="66" spans="1:2" ht="11.25" customHeight="1">
      <c r="A66" s="4"/>
      <c r="B66" s="4" t="s">
        <v>3534</v>
      </c>
    </row>
    <row r="67" spans="1:2" ht="11.25" customHeight="1">
      <c r="A67" s="4"/>
      <c r="B67" s="4" t="s">
        <v>3535</v>
      </c>
    </row>
    <row r="68" spans="1:2" ht="11.25" customHeight="1">
      <c r="A68" s="4"/>
      <c r="B68" s="4" t="s">
        <v>3536</v>
      </c>
    </row>
    <row r="69" spans="1:2" ht="11.25" customHeight="1">
      <c r="A69" s="4"/>
      <c r="B69" s="4" t="s">
        <v>3537</v>
      </c>
    </row>
    <row r="70" spans="1:2" ht="11.25" customHeight="1">
      <c r="A70" s="4"/>
      <c r="B70" s="4" t="s">
        <v>3538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65FE-CBE4-0208-109C-00BCE504F879}">
  <sheetPr>
    <tabColor rgb="FFFFCC99"/>
  </sheetPr>
  <dimension ref="A1:D36"/>
  <sheetViews>
    <sheetView showGridLines="0" workbookViewId="0"/>
  </sheetViews>
  <sheetFormatPr defaultColWidth="9.125" defaultRowHeight="11.25" customHeight="1"/>
  <cols>
    <col min="1" max="1" width="3.75" style="1776" customWidth="1"/>
    <col min="2" max="2" width="90.75" style="1776" customWidth="1"/>
    <col min="3" max="4" width="9.125" style="1776"/>
  </cols>
  <sheetData>
    <row r="1" spans="2:4" ht="11.25" customHeight="1">
      <c r="B1" s="33" t="s">
        <v>3539</v>
      </c>
    </row>
    <row r="2" spans="2:4" ht="90" customHeight="1">
      <c r="B2" s="34" t="s">
        <v>3540</v>
      </c>
    </row>
    <row r="3" spans="2:4" ht="67.5" customHeight="1">
      <c r="B3" s="34" t="s">
        <v>3541</v>
      </c>
    </row>
    <row r="4" spans="2:4" ht="33.75" customHeight="1">
      <c r="B4" s="34" t="s">
        <v>3542</v>
      </c>
    </row>
    <row r="5" spans="2:4" ht="11.25" customHeight="1">
      <c r="B5" s="34" t="s">
        <v>3543</v>
      </c>
    </row>
    <row r="6" spans="2:4" ht="22.5" customHeight="1">
      <c r="B6" s="34" t="s">
        <v>3544</v>
      </c>
    </row>
    <row r="7" spans="2:4" ht="22.5" customHeight="1">
      <c r="B7" s="34" t="s">
        <v>3545</v>
      </c>
    </row>
    <row r="8" spans="2:4" ht="22.5" customHeight="1">
      <c r="B8" s="34" t="s">
        <v>3546</v>
      </c>
    </row>
    <row r="9" spans="2:4" ht="22.5" customHeight="1">
      <c r="B9" s="34" t="s">
        <v>3547</v>
      </c>
    </row>
    <row r="10" spans="2:4" ht="56.25" customHeight="1">
      <c r="B10" s="34" t="s">
        <v>3548</v>
      </c>
    </row>
    <row r="11" spans="2:4" ht="12.75" customHeight="1">
      <c r="B11" s="97" t="s">
        <v>3549</v>
      </c>
    </row>
    <row r="12" spans="2:4" ht="11.25" customHeight="1">
      <c r="B12" s="33" t="s">
        <v>3550</v>
      </c>
    </row>
    <row r="13" spans="2:4" ht="22.5" customHeight="1">
      <c r="B13" s="34" t="s">
        <v>3551</v>
      </c>
    </row>
    <row r="14" spans="2:4" ht="67.5" customHeight="1">
      <c r="B14" s="34" t="s">
        <v>3552</v>
      </c>
    </row>
    <row r="15" spans="2:4" ht="22.5" customHeight="1">
      <c r="B15" s="34" t="s">
        <v>3553</v>
      </c>
    </row>
    <row r="16" spans="2:4" ht="11.25" customHeight="1">
      <c r="B16" s="33" t="s">
        <v>3554</v>
      </c>
      <c r="D16" s="40"/>
    </row>
    <row r="17" spans="1:2" ht="33.75" customHeight="1">
      <c r="B17" s="34" t="s">
        <v>3555</v>
      </c>
    </row>
    <row r="18" spans="1:2" ht="33.75" customHeight="1">
      <c r="B18" s="34" t="s">
        <v>3556</v>
      </c>
    </row>
    <row r="19" spans="1:2" ht="11.25" customHeight="1">
      <c r="B19" s="34" t="s">
        <v>3557</v>
      </c>
    </row>
    <row r="20" spans="1:2" ht="33.75" customHeight="1">
      <c r="B20" s="34" t="s">
        <v>3558</v>
      </c>
    </row>
    <row r="21" spans="1:2" ht="11.25" customHeight="1">
      <c r="B21" s="33" t="s">
        <v>3559</v>
      </c>
    </row>
    <row r="22" spans="1:2" ht="11.25" customHeight="1">
      <c r="B22" s="34" t="s">
        <v>3560</v>
      </c>
    </row>
    <row r="24" spans="1:2" ht="22.5" customHeight="1">
      <c r="B24" s="99" t="s">
        <v>3561</v>
      </c>
    </row>
    <row r="26" spans="1:2" ht="11.25" customHeight="1">
      <c r="B26" s="33" t="s">
        <v>3562</v>
      </c>
    </row>
    <row r="27" spans="1:2" ht="22.5" customHeight="1">
      <c r="B27" s="98" t="s">
        <v>394</v>
      </c>
    </row>
    <row r="28" spans="1:2" ht="56.25" customHeight="1">
      <c r="B28" s="98" t="s">
        <v>3563</v>
      </c>
    </row>
    <row r="29" spans="1:2" ht="11.25" customHeight="1">
      <c r="B29" s="148" t="s">
        <v>3564</v>
      </c>
    </row>
    <row r="30" spans="1:2" ht="22.5" customHeight="1">
      <c r="B30" s="98" t="s">
        <v>3565</v>
      </c>
    </row>
    <row r="32" spans="1:2" ht="11.25" customHeight="1">
      <c r="A32" s="126"/>
      <c r="B32" s="127" t="s">
        <v>3566</v>
      </c>
    </row>
    <row r="33" spans="1:2" ht="14.25" customHeight="1">
      <c r="A33" s="128">
        <v>1</v>
      </c>
      <c r="B33" s="129" t="s">
        <v>3567</v>
      </c>
    </row>
    <row r="34" spans="1:2" ht="14.25" customHeight="1">
      <c r="A34" s="128">
        <v>2</v>
      </c>
      <c r="B34" s="129" t="s">
        <v>3568</v>
      </c>
    </row>
    <row r="35" spans="1:2" ht="11.25" customHeight="1">
      <c r="B35" s="127" t="s">
        <v>3569</v>
      </c>
    </row>
    <row r="36" spans="1:2" ht="11.25" customHeight="1">
      <c r="B36" s="129" t="s">
        <v>3570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 Владимировна Таралло</cp:lastModifiedBy>
  <cp:lastPrinted>2013-08-29T08:11:20Z</cp:lastPrinted>
  <dcterms:created xsi:type="dcterms:W3CDTF">2004-05-21T07:18:45Z</dcterms:created>
  <dcterms:modified xsi:type="dcterms:W3CDTF">2024-07-29T05:35:24Z</dcterms:modified>
</cp:coreProperties>
</file>